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Arkusz1" sheetId="1" r:id="rId1"/>
    <sheet name="2011" sheetId="2" r:id="rId2"/>
    <sheet name="Arkusz3" sheetId="3" r:id="rId3"/>
    <sheet name="Arkusz2" sheetId="4" r:id="rId4"/>
  </sheets>
  <definedNames>
    <definedName name="_xlnm.Print_Area" localSheetId="1">'2011'!$B$1:$R$62</definedName>
    <definedName name="_xlnm.Print_Area" localSheetId="0">'Arkusz1'!$A$1:$M$76</definedName>
    <definedName name="_xlnm.Print_Area" localSheetId="2">'Arkusz3'!$B$3:$N$66</definedName>
  </definedNames>
  <calcPr fullCalcOnLoad="1"/>
</workbook>
</file>

<file path=xl/sharedStrings.xml><?xml version="1.0" encoding="utf-8"?>
<sst xmlns="http://schemas.openxmlformats.org/spreadsheetml/2006/main" count="441" uniqueCount="178">
  <si>
    <t>Zródła finansowania</t>
  </si>
  <si>
    <t>budżet gminy</t>
  </si>
  <si>
    <t>RAZEM</t>
  </si>
  <si>
    <t xml:space="preserve">               Nazwa inwestycji</t>
  </si>
  <si>
    <t xml:space="preserve">dotacja UE  </t>
  </si>
  <si>
    <t>koszty kwalifikowane</t>
  </si>
  <si>
    <t>(podatek Vat)</t>
  </si>
  <si>
    <t>budżet</t>
  </si>
  <si>
    <t>gminy</t>
  </si>
  <si>
    <t>Lp</t>
  </si>
  <si>
    <t xml:space="preserve">Zagospodarowanie terenu w </t>
  </si>
  <si>
    <t xml:space="preserve">Nieznanicach dla potrzeb </t>
  </si>
  <si>
    <t xml:space="preserve">rekreacyjno - kulturalnych </t>
  </si>
  <si>
    <t xml:space="preserve">Renowacja boiska sportowego </t>
  </si>
  <si>
    <t>i przystosowanie terenu dla  potrzeb</t>
  </si>
  <si>
    <t>w Rzerzęczycach</t>
  </si>
  <si>
    <t>Przebudowa i modernizacja</t>
  </si>
  <si>
    <t>Renowacja zbiornika wodnego</t>
  </si>
  <si>
    <t xml:space="preserve">z infrastrukturą rekreacyjną </t>
  </si>
  <si>
    <t>w msc. Kłomnice przy ul. Sądowej</t>
  </si>
  <si>
    <t>Rozbudowa Gminnego Ośrodka</t>
  </si>
  <si>
    <t>Kultury w Kłomnicach</t>
  </si>
  <si>
    <t>Budowa drogi (ul. Łąkowa w Kłomnicach)</t>
  </si>
  <si>
    <t xml:space="preserve">Budowa Targowiska w msc. </t>
  </si>
  <si>
    <t xml:space="preserve">Budowa miasteczka ruchu drogowego </t>
  </si>
  <si>
    <t>w Michałowie Kłomnickim</t>
  </si>
  <si>
    <t>Termomodernizacja budynku ZG-2,</t>
  </si>
  <si>
    <t>Przychodni Zdrowia i przystosowanie</t>
  </si>
  <si>
    <t>budynku dla osób niepełnosprawnych</t>
  </si>
  <si>
    <t>Budowa kotłowni przy Zespole Szkół</t>
  </si>
  <si>
    <t>Budowa budynku świetlicy dla Koła</t>
  </si>
  <si>
    <t>Gospodyń Wiejskich w Rzerzęczycach</t>
  </si>
  <si>
    <t>przy ul. Skrzydlowskiej</t>
  </si>
  <si>
    <t>Zagospodarowanie placu na skrzyżowaniu</t>
  </si>
  <si>
    <t xml:space="preserve">przy szkole w Witkowicach </t>
  </si>
  <si>
    <t xml:space="preserve">Budowa oczyszczalni ścieków </t>
  </si>
  <si>
    <t xml:space="preserve">Budowa oczyszczalni ścieków w </t>
  </si>
  <si>
    <t>Hubach oraz kanalizacji sanitarnej w Hubach</t>
  </si>
  <si>
    <t>Adamowie i Rzerzęczycach etap I</t>
  </si>
  <si>
    <t>Rozbudowa Szkoły Podstawowej</t>
  </si>
  <si>
    <t>i Gimnazjum w miejscowości</t>
  </si>
  <si>
    <t>Rzerzeczyce</t>
  </si>
  <si>
    <t>budżet gminy/kredyt</t>
  </si>
  <si>
    <t>Poprawa stanu sieci dróg gminnych</t>
  </si>
  <si>
    <t>przebudowa ulic: Czestochowskiej</t>
  </si>
  <si>
    <t>Bartkowskiej, Głównej i Ogrodowej</t>
  </si>
  <si>
    <t>w miejscowości Konary, gm. Kłomnice</t>
  </si>
  <si>
    <t>kredyt</t>
  </si>
  <si>
    <t>pożyczka WFOŚiGW</t>
  </si>
  <si>
    <t>ul. Ogrodowej w Witkowicach</t>
  </si>
  <si>
    <t>Kłomnice</t>
  </si>
  <si>
    <t xml:space="preserve">w Skrzydlowie </t>
  </si>
  <si>
    <t xml:space="preserve">pożyczka WFOŚiGW </t>
  </si>
  <si>
    <t xml:space="preserve">dotacja UM i budżetu państwa  </t>
  </si>
  <si>
    <t>Okres</t>
  </si>
  <si>
    <t>realizacji</t>
  </si>
  <si>
    <t>Łączne</t>
  </si>
  <si>
    <t>koszty niekw. inne</t>
  </si>
  <si>
    <t>Dział klas.</t>
  </si>
  <si>
    <t xml:space="preserve"> budżet.</t>
  </si>
  <si>
    <t>010</t>
  </si>
  <si>
    <t>2008-</t>
  </si>
  <si>
    <t>200000,00</t>
  </si>
  <si>
    <t>2009-</t>
  </si>
  <si>
    <t>nakł. inwest.</t>
  </si>
  <si>
    <t>umorzenie pozyczki</t>
  </si>
  <si>
    <t>w Nieznanicach</t>
  </si>
  <si>
    <t>Projekt E-Powiat częstochowa</t>
  </si>
  <si>
    <t>bużet gminy</t>
  </si>
  <si>
    <t>2009-2010</t>
  </si>
  <si>
    <t xml:space="preserve">Termomodernizacja Zespołu Szkół </t>
  </si>
  <si>
    <t>im. B. Prusa w Garnku przy ul. Szkolnej 18</t>
  </si>
  <si>
    <t xml:space="preserve">Budowa świetlicy środowiskowej wraz </t>
  </si>
  <si>
    <t>z zapleczem i garażem dwustanowiskowym</t>
  </si>
  <si>
    <t>dla OSP w Zdrowej</t>
  </si>
  <si>
    <t>budżet gminy koszty niekwalifikowane</t>
  </si>
  <si>
    <t>budżet gminy koszty kwalifikowane</t>
  </si>
  <si>
    <t xml:space="preserve">dotacja Program  Rozwoju Obszarów Wiejskich </t>
  </si>
  <si>
    <t>Lata</t>
  </si>
  <si>
    <t>Remont i modernizacja świetlic</t>
  </si>
  <si>
    <t xml:space="preserve">przy jednostkach OSP </t>
  </si>
  <si>
    <t>w gminie Kłomnice</t>
  </si>
  <si>
    <t>2010-2011</t>
  </si>
  <si>
    <t xml:space="preserve">program rozwoju Obszarów </t>
  </si>
  <si>
    <t>Wiejskich</t>
  </si>
  <si>
    <t>0,00</t>
  </si>
  <si>
    <t>250000,00</t>
  </si>
  <si>
    <t>125000,00</t>
  </si>
  <si>
    <t xml:space="preserve">             WIELOLETNI  PROGRAM  INWESTYCYJNY</t>
  </si>
  <si>
    <t xml:space="preserve">                      który realizuje Urząd Gminy Kłomnice</t>
  </si>
  <si>
    <t>UG</t>
  </si>
  <si>
    <t>dotacje UE</t>
  </si>
  <si>
    <t>pożyczka</t>
  </si>
  <si>
    <t>dotacja</t>
  </si>
  <si>
    <t>Zał. Nr 3 do Uchwały Rady Gminy Kłomnice nr ………………….</t>
  </si>
  <si>
    <t>budżet gminy koszt niekw.pod.vat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</si>
  <si>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</si>
  <si>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</si>
  <si>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</si>
  <si>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</si>
  <si>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</si>
  <si>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</si>
  <si>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</si>
  <si>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</si>
  <si>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</si>
  <si>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</si>
  <si>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</si>
  <si>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</si>
  <si>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15.</t>
  </si>
  <si>
    <t>16.</t>
  </si>
  <si>
    <t>18.</t>
  </si>
  <si>
    <t>19.</t>
  </si>
  <si>
    <t>20.</t>
  </si>
  <si>
    <t>i Gimnazjum w miejscowości Rzerzęczyce - II Etap</t>
  </si>
  <si>
    <t>Budowa Targowiska w msc. Kłomnice</t>
  </si>
  <si>
    <t>Przychodni Zdrowia i przystosowanie budynku dla osób niepełnosprawnych</t>
  </si>
  <si>
    <t>Budowa oczyszczalni ścieków w Nieznanicach</t>
  </si>
  <si>
    <t>z dnia 26.03.2009</t>
  </si>
  <si>
    <t>21.</t>
  </si>
  <si>
    <t xml:space="preserve">Remont - rozbudowa świetlicy przy remizie </t>
  </si>
  <si>
    <t>OSP Chorzenice</t>
  </si>
  <si>
    <t>budżet GOK koszty kwalifikowane</t>
  </si>
  <si>
    <t>budżet GOK koszty niekw.pod.vat</t>
  </si>
  <si>
    <t>środki PROW</t>
  </si>
  <si>
    <t>GOK</t>
  </si>
  <si>
    <t>dotacja dla GOK</t>
  </si>
  <si>
    <t>razem GOK</t>
  </si>
  <si>
    <t xml:space="preserve">Zał. Nr 2 do Uchwały Rady Gminy Kłomnice nr </t>
  </si>
  <si>
    <t xml:space="preserve">Budowa kompleksu sportowo -rekreacyjnego </t>
  </si>
  <si>
    <t>w miejscowości Rzerzęczyce</t>
  </si>
  <si>
    <t>w ramach programu "Orlik 2012"</t>
  </si>
  <si>
    <t>Przebudowa-remont ul. Częstochowskiej w msc.konary</t>
  </si>
  <si>
    <t>i ul.   Swierczewskiego w msc. Bartkowice, gm. Kłomnice</t>
  </si>
  <si>
    <t>Narodowy Program Przeb.Dróg Lok.</t>
  </si>
  <si>
    <t>z dnia ……………………</t>
  </si>
  <si>
    <t>UG/kredyt</t>
  </si>
  <si>
    <t>dotacje razem</t>
  </si>
  <si>
    <t>2009-2012</t>
  </si>
  <si>
    <t>2009-2011</t>
  </si>
  <si>
    <t>Przebudowa-remont ul. Częstochowskiej w msc.Konary</t>
  </si>
  <si>
    <t xml:space="preserve">Dotacja celowa dla powiatu na inwestycje drogi powiatowe </t>
  </si>
  <si>
    <t xml:space="preserve">Zberezka-Zawada, </t>
  </si>
  <si>
    <t>Zawada-Konary-Pacierzów</t>
  </si>
  <si>
    <t>kredyt/</t>
  </si>
  <si>
    <t>pożyczka/</t>
  </si>
  <si>
    <t>Zestawienie kredytów</t>
  </si>
  <si>
    <t xml:space="preserve">kwota </t>
  </si>
  <si>
    <t xml:space="preserve">dotacja Urząd Marszałk. i budż państwa  </t>
  </si>
  <si>
    <t xml:space="preserve">dotacja UE </t>
  </si>
  <si>
    <t xml:space="preserve">Vat rozliczony </t>
  </si>
  <si>
    <t>Ścieżki rowerowe na terenie gminy-</t>
  </si>
  <si>
    <t>Szlak Reszków - Muzyka i Konie</t>
  </si>
  <si>
    <t>900</t>
  </si>
  <si>
    <t>2010-2013</t>
  </si>
  <si>
    <t>2009-2013</t>
  </si>
  <si>
    <t>vat do odliczenia nie stanowi wydatku inwestycyjnego</t>
  </si>
  <si>
    <t>vat do odliczenia nie stanowi wydatku  inwestycyjnego</t>
  </si>
  <si>
    <t>Poniesione w latach poprzednich</t>
  </si>
  <si>
    <t>plan2008</t>
  </si>
  <si>
    <t>plan2009</t>
  </si>
  <si>
    <t xml:space="preserve">Dokończenie prac związanych z budową kompleksu boisk sportowych w ramach programu "Moje boisko-Orlik 2012" w Gminie Kłomnice - Rzerzęczycach przy ul. Skrzydlowskiej </t>
  </si>
  <si>
    <t>Przebudowa budynku Ochotniczej Straży Pożarnej z przeznaczeniem części powierzchni na funkcjonowanie filii Gminnej Biblioteki Publicznej w Pacierzownie przy ulicy Częstochowskiej</t>
  </si>
  <si>
    <t>Budowa garażu OSP w Karczewicach</t>
  </si>
  <si>
    <t>Gmina Kłomnice</t>
  </si>
  <si>
    <t>Gmina Mstów</t>
  </si>
  <si>
    <t>2011-2012</t>
  </si>
  <si>
    <t>Budowa kompleksu sportowo rekreacyjnego w miejscowości Nieznanice</t>
  </si>
  <si>
    <t>dot.Urzędu Marszałk. i budż. pań.</t>
  </si>
  <si>
    <t>Adaptacja budynku i otoczenia po Szkole Podstawowej w Zdrowej na cele Gminnego Ośrodka Pomocy Społecznej w Kłomnicach</t>
  </si>
  <si>
    <t>Termomodernizacja budynku Zespołu Szkół w Witkowicach wraz z zabezpieczeniem piwnic przed zalewaniem.</t>
  </si>
  <si>
    <r>
      <t>b</t>
    </r>
    <r>
      <rPr>
        <b/>
        <sz val="12"/>
        <rFont val="Times New Roman"/>
        <family val="1"/>
      </rPr>
      <t>b</t>
    </r>
    <r>
      <rPr>
        <sz val="12"/>
        <rFont val="Times New Roman"/>
        <family val="1"/>
      </rPr>
      <t>udżet gminy</t>
    </r>
    <r>
      <rPr>
        <b/>
        <sz val="12"/>
        <color indexed="9"/>
        <rFont val="Times New Roman"/>
        <family val="1"/>
      </rPr>
      <t>budżet gminy</t>
    </r>
  </si>
  <si>
    <t>Gmina Kłomnice/Biblioteka Publ. w Kłomnicacah</t>
  </si>
  <si>
    <t>2011-2013</t>
  </si>
  <si>
    <t>2008-2012</t>
  </si>
  <si>
    <t>Przebudowa dróg gminnych: ul. Księża, Gwiezdna, Księżycowa, Poprzeczna w Kłomnicach</t>
  </si>
  <si>
    <t>2012-2015</t>
  </si>
  <si>
    <t>2009-2014</t>
  </si>
  <si>
    <t>Załącznik nr 2 do Uchwały Rady Gminy Kłomnice         Nr 94/XII/2011 z dnia 29.12.2011r.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</si>
</sst>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[$-415]d\ mmmm\ yyyy"/>
    <numFmt numFmtId="167" formatCode="00\-000"/>
    <numFmt numFmtId="168" formatCode="#,##0.00\ &quot;zł&quot;"/>
    <numFmt numFmtId="169" formatCode="[$-F400]h:mm:ss\ AM/PM"/>
    <numFmt numFmtId="170" formatCode="#,##0.000"/>
    <numFmt numFmtId="171" formatCode="#,##0.0000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12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right"/>
    </xf>
    <xf numFmtId="44" fontId="4" fillId="0" borderId="22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8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/>
    </xf>
    <xf numFmtId="2" fontId="4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4" fillId="34" borderId="16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6" borderId="19" xfId="0" applyNumberFormat="1" applyFont="1" applyFill="1" applyBorder="1" applyAlignment="1">
      <alignment/>
    </xf>
    <xf numFmtId="4" fontId="4" fillId="36" borderId="14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6" borderId="23" xfId="0" applyNumberFormat="1" applyFont="1" applyFill="1" applyBorder="1" applyAlignment="1">
      <alignment/>
    </xf>
    <xf numFmtId="4" fontId="4" fillId="36" borderId="14" xfId="0" applyNumberFormat="1" applyFont="1" applyFill="1" applyBorder="1" applyAlignment="1">
      <alignment horizontal="right"/>
    </xf>
    <xf numFmtId="0" fontId="4" fillId="36" borderId="0" xfId="0" applyFont="1" applyFill="1" applyAlignment="1">
      <alignment/>
    </xf>
    <xf numFmtId="4" fontId="4" fillId="36" borderId="15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14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33" borderId="14" xfId="0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right"/>
    </xf>
    <xf numFmtId="0" fontId="8" fillId="33" borderId="2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8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7" fillId="33" borderId="20" xfId="0" applyNumberFormat="1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8" fillId="33" borderId="19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8" fillId="33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4" fontId="7" fillId="33" borderId="24" xfId="0" applyNumberFormat="1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1" fillId="33" borderId="12" xfId="0" applyNumberFormat="1" applyFont="1" applyFill="1" applyBorder="1" applyAlignment="1">
      <alignment horizontal="right"/>
    </xf>
    <xf numFmtId="4" fontId="11" fillId="33" borderId="15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 horizontal="right"/>
    </xf>
    <xf numFmtId="4" fontId="11" fillId="33" borderId="14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8" fillId="33" borderId="2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7" fillId="37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33" borderId="24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4" fillId="0" borderId="21" xfId="0" applyFont="1" applyFill="1" applyBorder="1" applyAlignment="1">
      <alignment/>
    </xf>
    <xf numFmtId="4" fontId="8" fillId="38" borderId="2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0" xfId="0" applyFont="1" applyFill="1" applyAlignment="1">
      <alignment/>
    </xf>
    <xf numFmtId="4" fontId="7" fillId="39" borderId="19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1" fontId="8" fillId="0" borderId="19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0" fontId="7" fillId="38" borderId="16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8" borderId="17" xfId="0" applyFont="1" applyFill="1" applyBorder="1" applyAlignment="1">
      <alignment horizontal="left" vertical="top" wrapText="1"/>
    </xf>
    <xf numFmtId="0" fontId="7" fillId="38" borderId="18" xfId="0" applyFont="1" applyFill="1" applyBorder="1" applyAlignment="1">
      <alignment horizontal="left" vertical="top" wrapText="1"/>
    </xf>
    <xf numFmtId="0" fontId="8" fillId="38" borderId="16" xfId="0" applyFont="1" applyFill="1" applyBorder="1" applyAlignment="1">
      <alignment horizontal="right" vertical="center"/>
    </xf>
    <xf numFmtId="0" fontId="7" fillId="38" borderId="24" xfId="0" applyFont="1" applyFill="1" applyBorder="1" applyAlignment="1">
      <alignment horizontal="center" vertical="center"/>
    </xf>
    <xf numFmtId="4" fontId="7" fillId="39" borderId="20" xfId="0" applyNumberFormat="1" applyFont="1" applyFill="1" applyBorder="1" applyAlignment="1">
      <alignment/>
    </xf>
    <xf numFmtId="0" fontId="8" fillId="39" borderId="20" xfId="0" applyFont="1" applyFill="1" applyBorder="1" applyAlignment="1">
      <alignment/>
    </xf>
    <xf numFmtId="4" fontId="8" fillId="38" borderId="19" xfId="0" applyNumberFormat="1" applyFont="1" applyFill="1" applyBorder="1" applyAlignment="1">
      <alignment horizontal="right"/>
    </xf>
    <xf numFmtId="0" fontId="7" fillId="39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4" fontId="7" fillId="39" borderId="24" xfId="0" applyNumberFormat="1" applyFont="1" applyFill="1" applyBorder="1" applyAlignment="1">
      <alignment horizontal="right"/>
    </xf>
    <xf numFmtId="49" fontId="7" fillId="38" borderId="22" xfId="0" applyNumberFormat="1" applyFont="1" applyFill="1" applyBorder="1" applyAlignment="1">
      <alignment horizontal="right"/>
    </xf>
    <xf numFmtId="0" fontId="8" fillId="33" borderId="2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8" borderId="20" xfId="0" applyFont="1" applyFill="1" applyBorder="1" applyAlignment="1">
      <alignment/>
    </xf>
    <xf numFmtId="0" fontId="7" fillId="38" borderId="21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4" fontId="7" fillId="38" borderId="20" xfId="0" applyNumberFormat="1" applyFont="1" applyFill="1" applyBorder="1" applyAlignment="1">
      <alignment/>
    </xf>
    <xf numFmtId="49" fontId="7" fillId="39" borderId="22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/>
    </xf>
    <xf numFmtId="4" fontId="16" fillId="0" borderId="23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4" fontId="17" fillId="33" borderId="21" xfId="0" applyNumberFormat="1" applyFont="1" applyFill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14" xfId="0" applyNumberFormat="1" applyFont="1" applyFill="1" applyBorder="1" applyAlignment="1">
      <alignment/>
    </xf>
    <xf numFmtId="4" fontId="16" fillId="0" borderId="22" xfId="0" applyNumberFormat="1" applyFont="1" applyFill="1" applyBorder="1" applyAlignment="1">
      <alignment horizontal="right"/>
    </xf>
    <xf numFmtId="4" fontId="16" fillId="0" borderId="15" xfId="0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 horizontal="right"/>
    </xf>
    <xf numFmtId="4" fontId="17" fillId="33" borderId="12" xfId="0" applyNumberFormat="1" applyFont="1" applyFill="1" applyBorder="1" applyAlignment="1">
      <alignment horizontal="right"/>
    </xf>
    <xf numFmtId="4" fontId="16" fillId="0" borderId="24" xfId="0" applyNumberFormat="1" applyFont="1" applyFill="1" applyBorder="1" applyAlignment="1">
      <alignment horizontal="right"/>
    </xf>
    <xf numFmtId="4" fontId="17" fillId="38" borderId="24" xfId="0" applyNumberFormat="1" applyFont="1" applyFill="1" applyBorder="1" applyAlignment="1">
      <alignment horizontal="right"/>
    </xf>
    <xf numFmtId="4" fontId="16" fillId="39" borderId="24" xfId="0" applyNumberFormat="1" applyFont="1" applyFill="1" applyBorder="1" applyAlignment="1">
      <alignment horizontal="right"/>
    </xf>
    <xf numFmtId="4" fontId="17" fillId="33" borderId="24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6" fillId="37" borderId="0" xfId="0" applyFont="1" applyFill="1" applyAlignment="1">
      <alignment/>
    </xf>
    <xf numFmtId="0" fontId="8" fillId="0" borderId="20" xfId="0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/>
    </xf>
    <xf numFmtId="4" fontId="17" fillId="33" borderId="19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4" fontId="16" fillId="0" borderId="21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 horizontal="left" vertical="center" wrapText="1"/>
    </xf>
    <xf numFmtId="0" fontId="7" fillId="40" borderId="18" xfId="0" applyFont="1" applyFill="1" applyBorder="1" applyAlignment="1">
      <alignment horizontal="left" vertical="center" wrapText="1"/>
    </xf>
    <xf numFmtId="2" fontId="8" fillId="40" borderId="16" xfId="0" applyNumberFormat="1" applyFont="1" applyFill="1" applyBorder="1" applyAlignment="1">
      <alignment/>
    </xf>
    <xf numFmtId="0" fontId="7" fillId="40" borderId="17" xfId="0" applyFont="1" applyFill="1" applyBorder="1" applyAlignment="1">
      <alignment horizontal="right"/>
    </xf>
    <xf numFmtId="0" fontId="7" fillId="40" borderId="15" xfId="0" applyFont="1" applyFill="1" applyBorder="1" applyAlignment="1">
      <alignment horizontal="left"/>
    </xf>
    <xf numFmtId="4" fontId="16" fillId="40" borderId="19" xfId="0" applyNumberFormat="1" applyFont="1" applyFill="1" applyBorder="1" applyAlignment="1">
      <alignment horizontal="right"/>
    </xf>
    <xf numFmtId="4" fontId="8" fillId="40" borderId="19" xfId="0" applyNumberFormat="1" applyFont="1" applyFill="1" applyBorder="1" applyAlignment="1">
      <alignment horizontal="right"/>
    </xf>
    <xf numFmtId="2" fontId="8" fillId="40" borderId="20" xfId="0" applyNumberFormat="1" applyFont="1" applyFill="1" applyBorder="1" applyAlignment="1">
      <alignment/>
    </xf>
    <xf numFmtId="0" fontId="8" fillId="40" borderId="22" xfId="0" applyFont="1" applyFill="1" applyBorder="1" applyAlignment="1">
      <alignment horizontal="left" vertical="center"/>
    </xf>
    <xf numFmtId="0" fontId="7" fillId="40" borderId="21" xfId="0" applyFont="1" applyFill="1" applyBorder="1" applyAlignment="1">
      <alignment horizontal="left" vertical="center" wrapText="1"/>
    </xf>
    <xf numFmtId="0" fontId="7" fillId="40" borderId="22" xfId="0" applyFont="1" applyFill="1" applyBorder="1" applyAlignment="1">
      <alignment horizontal="left" vertical="center" wrapText="1"/>
    </xf>
    <xf numFmtId="0" fontId="7" fillId="40" borderId="0" xfId="0" applyFont="1" applyFill="1" applyBorder="1" applyAlignment="1">
      <alignment horizontal="right"/>
    </xf>
    <xf numFmtId="4" fontId="8" fillId="40" borderId="24" xfId="0" applyNumberFormat="1" applyFont="1" applyFill="1" applyBorder="1" applyAlignment="1">
      <alignment horizontal="right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left"/>
    </xf>
    <xf numFmtId="0" fontId="7" fillId="40" borderId="12" xfId="0" applyFont="1" applyFill="1" applyBorder="1" applyAlignment="1">
      <alignment horizontal="left"/>
    </xf>
    <xf numFmtId="4" fontId="16" fillId="40" borderId="23" xfId="0" applyNumberFormat="1" applyFont="1" applyFill="1" applyBorder="1" applyAlignment="1">
      <alignment horizontal="right"/>
    </xf>
    <xf numFmtId="4" fontId="8" fillId="40" borderId="23" xfId="0" applyNumberFormat="1" applyFont="1" applyFill="1" applyBorder="1" applyAlignment="1">
      <alignment horizontal="right"/>
    </xf>
    <xf numFmtId="4" fontId="8" fillId="40" borderId="1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/>
    </xf>
    <xf numFmtId="2" fontId="8" fillId="41" borderId="10" xfId="0" applyNumberFormat="1" applyFont="1" applyFill="1" applyBorder="1" applyAlignment="1">
      <alignment/>
    </xf>
    <xf numFmtId="0" fontId="7" fillId="41" borderId="11" xfId="0" applyFont="1" applyFill="1" applyBorder="1" applyAlignment="1">
      <alignment horizontal="right"/>
    </xf>
    <xf numFmtId="4" fontId="8" fillId="41" borderId="19" xfId="0" applyNumberFormat="1" applyFont="1" applyFill="1" applyBorder="1" applyAlignment="1">
      <alignment horizontal="right"/>
    </xf>
    <xf numFmtId="0" fontId="8" fillId="40" borderId="16" xfId="0" applyFont="1" applyFill="1" applyBorder="1" applyAlignment="1">
      <alignment horizontal="left" vertical="center"/>
    </xf>
    <xf numFmtId="0" fontId="7" fillId="40" borderId="17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left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/>
    </xf>
    <xf numFmtId="2" fontId="8" fillId="41" borderId="20" xfId="0" applyNumberFormat="1" applyFont="1" applyFill="1" applyBorder="1" applyAlignment="1">
      <alignment/>
    </xf>
    <xf numFmtId="0" fontId="7" fillId="41" borderId="0" xfId="0" applyFont="1" applyFill="1" applyBorder="1" applyAlignment="1">
      <alignment horizontal="right"/>
    </xf>
    <xf numFmtId="4" fontId="16" fillId="41" borderId="23" xfId="0" applyNumberFormat="1" applyFont="1" applyFill="1" applyBorder="1" applyAlignment="1">
      <alignment horizontal="right"/>
    </xf>
    <xf numFmtId="4" fontId="8" fillId="41" borderId="23" xfId="0" applyNumberFormat="1" applyFont="1" applyFill="1" applyBorder="1" applyAlignment="1">
      <alignment horizontal="right"/>
    </xf>
    <xf numFmtId="0" fontId="57" fillId="41" borderId="10" xfId="0" applyFont="1" applyFill="1" applyBorder="1" applyAlignment="1">
      <alignment horizontal="left" vertical="center"/>
    </xf>
    <xf numFmtId="2" fontId="57" fillId="41" borderId="10" xfId="0" applyNumberFormat="1" applyFont="1" applyFill="1" applyBorder="1" applyAlignment="1">
      <alignment/>
    </xf>
    <xf numFmtId="0" fontId="58" fillId="41" borderId="11" xfId="0" applyFont="1" applyFill="1" applyBorder="1" applyAlignment="1">
      <alignment horizontal="right"/>
    </xf>
    <xf numFmtId="4" fontId="58" fillId="41" borderId="19" xfId="0" applyNumberFormat="1" applyFont="1" applyFill="1" applyBorder="1" applyAlignment="1">
      <alignment horizontal="right"/>
    </xf>
    <xf numFmtId="0" fontId="8" fillId="41" borderId="20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57" fillId="41" borderId="20" xfId="0" applyFont="1" applyFill="1" applyBorder="1" applyAlignment="1">
      <alignment horizontal="left" vertical="center"/>
    </xf>
    <xf numFmtId="2" fontId="57" fillId="41" borderId="20" xfId="0" applyNumberFormat="1" applyFont="1" applyFill="1" applyBorder="1" applyAlignment="1">
      <alignment/>
    </xf>
    <xf numFmtId="4" fontId="8" fillId="41" borderId="19" xfId="0" applyNumberFormat="1" applyFont="1" applyFill="1" applyBorder="1" applyAlignment="1">
      <alignment horizontal="right" indent="1"/>
    </xf>
    <xf numFmtId="0" fontId="7" fillId="41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40" borderId="19" xfId="0" applyFont="1" applyFill="1" applyBorder="1" applyAlignment="1">
      <alignment horizontal="left"/>
    </xf>
    <xf numFmtId="4" fontId="7" fillId="41" borderId="19" xfId="0" applyNumberFormat="1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4" fontId="59" fillId="0" borderId="24" xfId="0" applyNumberFormat="1" applyFont="1" applyFill="1" applyBorder="1" applyAlignment="1">
      <alignment/>
    </xf>
    <xf numFmtId="4" fontId="59" fillId="0" borderId="19" xfId="0" applyNumberFormat="1" applyFont="1" applyFill="1" applyBorder="1" applyAlignment="1">
      <alignment/>
    </xf>
    <xf numFmtId="4" fontId="60" fillId="33" borderId="19" xfId="0" applyNumberFormat="1" applyFont="1" applyFill="1" applyBorder="1" applyAlignment="1">
      <alignment/>
    </xf>
    <xf numFmtId="4" fontId="59" fillId="0" borderId="24" xfId="0" applyNumberFormat="1" applyFont="1" applyFill="1" applyBorder="1" applyAlignment="1">
      <alignment horizontal="right"/>
    </xf>
    <xf numFmtId="4" fontId="60" fillId="38" borderId="24" xfId="0" applyNumberFormat="1" applyFont="1" applyFill="1" applyBorder="1" applyAlignment="1">
      <alignment horizontal="right"/>
    </xf>
    <xf numFmtId="4" fontId="17" fillId="33" borderId="16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7" fillId="41" borderId="12" xfId="0" applyFont="1" applyFill="1" applyBorder="1" applyAlignment="1">
      <alignment horizontal="center"/>
    </xf>
    <xf numFmtId="0" fontId="7" fillId="41" borderId="12" xfId="0" applyFont="1" applyFill="1" applyBorder="1" applyAlignment="1">
      <alignment/>
    </xf>
    <xf numFmtId="4" fontId="17" fillId="41" borderId="14" xfId="0" applyNumberFormat="1" applyFont="1" applyFill="1" applyBorder="1" applyAlignment="1">
      <alignment/>
    </xf>
    <xf numFmtId="4" fontId="17" fillId="41" borderId="19" xfId="0" applyNumberFormat="1" applyFont="1" applyFill="1" applyBorder="1" applyAlignment="1">
      <alignment/>
    </xf>
    <xf numFmtId="4" fontId="8" fillId="41" borderId="14" xfId="0" applyNumberFormat="1" applyFont="1" applyFill="1" applyBorder="1" applyAlignment="1">
      <alignment/>
    </xf>
    <xf numFmtId="4" fontId="8" fillId="41" borderId="13" xfId="0" applyNumberFormat="1" applyFont="1" applyFill="1" applyBorder="1" applyAlignment="1">
      <alignment/>
    </xf>
    <xf numFmtId="4" fontId="8" fillId="41" borderId="19" xfId="0" applyNumberFormat="1" applyFont="1" applyFill="1" applyBorder="1" applyAlignment="1">
      <alignment/>
    </xf>
    <xf numFmtId="0" fontId="8" fillId="41" borderId="20" xfId="0" applyFont="1" applyFill="1" applyBorder="1" applyAlignment="1">
      <alignment/>
    </xf>
    <xf numFmtId="0" fontId="7" fillId="41" borderId="22" xfId="0" applyFont="1" applyFill="1" applyBorder="1" applyAlignment="1">
      <alignment horizontal="center"/>
    </xf>
    <xf numFmtId="0" fontId="7" fillId="41" borderId="22" xfId="0" applyFont="1" applyFill="1" applyBorder="1" applyAlignment="1">
      <alignment/>
    </xf>
    <xf numFmtId="4" fontId="17" fillId="41" borderId="16" xfId="0" applyNumberFormat="1" applyFont="1" applyFill="1" applyBorder="1" applyAlignment="1">
      <alignment/>
    </xf>
    <xf numFmtId="4" fontId="17" fillId="41" borderId="24" xfId="0" applyNumberFormat="1" applyFont="1" applyFill="1" applyBorder="1" applyAlignment="1">
      <alignment/>
    </xf>
    <xf numFmtId="4" fontId="8" fillId="41" borderId="16" xfId="0" applyNumberFormat="1" applyFont="1" applyFill="1" applyBorder="1" applyAlignment="1">
      <alignment/>
    </xf>
    <xf numFmtId="4" fontId="8" fillId="41" borderId="17" xfId="0" applyNumberFormat="1" applyFont="1" applyFill="1" applyBorder="1" applyAlignment="1">
      <alignment/>
    </xf>
    <xf numFmtId="4" fontId="8" fillId="41" borderId="24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/>
    </xf>
    <xf numFmtId="4" fontId="8" fillId="38" borderId="19" xfId="0" applyNumberFormat="1" applyFont="1" applyFill="1" applyBorder="1" applyAlignment="1">
      <alignment/>
    </xf>
    <xf numFmtId="4" fontId="7" fillId="39" borderId="24" xfId="0" applyNumberFormat="1" applyFont="1" applyFill="1" applyBorder="1" applyAlignment="1">
      <alignment/>
    </xf>
    <xf numFmtId="4" fontId="8" fillId="40" borderId="21" xfId="0" applyNumberFormat="1" applyFont="1" applyFill="1" applyBorder="1" applyAlignment="1">
      <alignment/>
    </xf>
    <xf numFmtId="4" fontId="7" fillId="41" borderId="19" xfId="0" applyNumberFormat="1" applyFont="1" applyFill="1" applyBorder="1" applyAlignment="1">
      <alignment/>
    </xf>
    <xf numFmtId="4" fontId="8" fillId="40" borderId="24" xfId="0" applyNumberFormat="1" applyFont="1" applyFill="1" applyBorder="1" applyAlignment="1">
      <alignment/>
    </xf>
    <xf numFmtId="4" fontId="7" fillId="41" borderId="24" xfId="0" applyNumberFormat="1" applyFont="1" applyFill="1" applyBorder="1" applyAlignment="1">
      <alignment/>
    </xf>
    <xf numFmtId="4" fontId="8" fillId="40" borderId="14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7" fillId="41" borderId="10" xfId="0" applyNumberFormat="1" applyFont="1" applyFill="1" applyBorder="1" applyAlignment="1">
      <alignment/>
    </xf>
    <xf numFmtId="4" fontId="7" fillId="41" borderId="2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40" borderId="16" xfId="0" applyFont="1" applyFill="1" applyBorder="1" applyAlignment="1">
      <alignment horizontal="right"/>
    </xf>
    <xf numFmtId="0" fontId="7" fillId="41" borderId="2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41" borderId="19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7" fillId="41" borderId="19" xfId="0" applyFont="1" applyFill="1" applyBorder="1" applyAlignment="1">
      <alignment horizontal="left"/>
    </xf>
    <xf numFmtId="0" fontId="8" fillId="41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41" borderId="19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9" borderId="23" xfId="0" applyFont="1" applyFill="1" applyBorder="1" applyAlignment="1">
      <alignment horizontal="left" vertical="center" wrapText="1"/>
    </xf>
    <xf numFmtId="0" fontId="10" fillId="39" borderId="1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left" wrapText="1"/>
    </xf>
    <xf numFmtId="0" fontId="8" fillId="38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K2" sqref="K2"/>
    </sheetView>
  </sheetViews>
  <sheetFormatPr defaultColWidth="9.140625" defaultRowHeight="21" customHeight="1"/>
  <cols>
    <col min="1" max="1" width="1.7109375" style="1" customWidth="1"/>
    <col min="2" max="2" width="3.140625" style="1" customWidth="1"/>
    <col min="3" max="3" width="9.7109375" style="1" customWidth="1"/>
    <col min="4" max="4" width="22.421875" style="1" customWidth="1"/>
    <col min="5" max="5" width="8.140625" style="1" customWidth="1"/>
    <col min="6" max="6" width="14.140625" style="1" customWidth="1"/>
    <col min="7" max="7" width="8.7109375" style="1" customWidth="1"/>
    <col min="8" max="8" width="6.140625" style="1" customWidth="1"/>
    <col min="9" max="9" width="20.7109375" style="1" customWidth="1"/>
    <col min="10" max="10" width="13.7109375" style="1" customWidth="1"/>
    <col min="11" max="11" width="16.28125" style="1" customWidth="1"/>
    <col min="12" max="12" width="16.7109375" style="1" customWidth="1"/>
    <col min="13" max="13" width="18.28125" style="1" customWidth="1"/>
    <col min="14" max="14" width="12.00390625" style="1" customWidth="1"/>
    <col min="15" max="16384" width="9.140625" style="1" customWidth="1"/>
  </cols>
  <sheetData>
    <row r="1" ht="21" customHeight="1">
      <c r="I1" s="1" t="s">
        <v>94</v>
      </c>
    </row>
    <row r="2" ht="21" customHeight="1">
      <c r="K2" s="1" t="s">
        <v>117</v>
      </c>
    </row>
    <row r="3" ht="21" customHeight="1">
      <c r="D3" s="1" t="s">
        <v>88</v>
      </c>
    </row>
    <row r="4" ht="21" customHeight="1">
      <c r="D4" s="1" t="s">
        <v>89</v>
      </c>
    </row>
    <row r="5" spans="2:13" ht="21" customHeight="1">
      <c r="B5" s="2" t="s">
        <v>9</v>
      </c>
      <c r="C5" s="3" t="s">
        <v>3</v>
      </c>
      <c r="D5" s="4"/>
      <c r="E5" s="4" t="s">
        <v>54</v>
      </c>
      <c r="F5" s="4" t="s">
        <v>56</v>
      </c>
      <c r="G5" s="2" t="s">
        <v>58</v>
      </c>
      <c r="H5" s="5" t="s">
        <v>0</v>
      </c>
      <c r="I5" s="6"/>
      <c r="J5" s="5"/>
      <c r="K5" s="5" t="s">
        <v>78</v>
      </c>
      <c r="L5" s="7"/>
      <c r="M5" s="8"/>
    </row>
    <row r="6" spans="2:13" ht="21" customHeight="1">
      <c r="B6" s="9"/>
      <c r="C6" s="10"/>
      <c r="D6" s="11"/>
      <c r="E6" s="11" t="s">
        <v>55</v>
      </c>
      <c r="F6" s="11" t="s">
        <v>64</v>
      </c>
      <c r="G6" s="9" t="s">
        <v>59</v>
      </c>
      <c r="H6" s="10"/>
      <c r="I6" s="11"/>
      <c r="J6" s="12">
        <v>2008</v>
      </c>
      <c r="K6" s="13">
        <v>2009</v>
      </c>
      <c r="L6" s="14">
        <v>2010</v>
      </c>
      <c r="M6" s="13">
        <v>2011</v>
      </c>
    </row>
    <row r="7" spans="2:13" ht="21" customHeight="1">
      <c r="B7" s="15">
        <v>1</v>
      </c>
      <c r="C7" s="16"/>
      <c r="D7" s="17">
        <v>2</v>
      </c>
      <c r="E7" s="17">
        <v>3</v>
      </c>
      <c r="F7" s="17">
        <v>4</v>
      </c>
      <c r="G7" s="15">
        <v>5</v>
      </c>
      <c r="H7" s="16">
        <v>6</v>
      </c>
      <c r="I7" s="17"/>
      <c r="J7" s="18">
        <v>7</v>
      </c>
      <c r="K7" s="19">
        <v>8</v>
      </c>
      <c r="L7" s="15">
        <v>9</v>
      </c>
      <c r="M7" s="15">
        <v>10</v>
      </c>
    </row>
    <row r="8" spans="2:13" ht="21" customHeight="1">
      <c r="B8" s="20">
        <v>1</v>
      </c>
      <c r="C8" s="21" t="s">
        <v>39</v>
      </c>
      <c r="D8" s="21"/>
      <c r="E8" s="22" t="s">
        <v>61</v>
      </c>
      <c r="F8" s="21"/>
      <c r="G8" s="20"/>
      <c r="H8" s="7" t="s">
        <v>1</v>
      </c>
      <c r="I8" s="8"/>
      <c r="J8" s="89">
        <v>18910</v>
      </c>
      <c r="K8" s="89">
        <v>255316.28</v>
      </c>
      <c r="L8" s="90">
        <v>430159.96</v>
      </c>
      <c r="M8" s="90">
        <v>0</v>
      </c>
    </row>
    <row r="9" spans="2:13" ht="21" customHeight="1">
      <c r="B9" s="25"/>
      <c r="C9" s="26" t="s">
        <v>40</v>
      </c>
      <c r="D9" s="26"/>
      <c r="E9" s="27">
        <v>2010</v>
      </c>
      <c r="F9" s="28">
        <v>4704386.24</v>
      </c>
      <c r="G9" s="29">
        <v>801</v>
      </c>
      <c r="H9" s="7" t="s">
        <v>47</v>
      </c>
      <c r="I9" s="8"/>
      <c r="J9" s="23"/>
      <c r="K9" s="23">
        <v>1000000</v>
      </c>
      <c r="L9" s="24">
        <v>3000000</v>
      </c>
      <c r="M9" s="24">
        <v>0</v>
      </c>
    </row>
    <row r="10" spans="2:13" ht="21" customHeight="1">
      <c r="B10" s="30"/>
      <c r="C10" s="31" t="s">
        <v>41</v>
      </c>
      <c r="D10" s="31"/>
      <c r="E10" s="32"/>
      <c r="F10" s="31"/>
      <c r="G10" s="33"/>
      <c r="H10" s="10" t="s">
        <v>2</v>
      </c>
      <c r="I10" s="11"/>
      <c r="J10" s="34">
        <v>18910</v>
      </c>
      <c r="K10" s="34">
        <v>1255316.28</v>
      </c>
      <c r="L10" s="35">
        <f>L8+L9</f>
        <v>3430159.96</v>
      </c>
      <c r="M10" s="24">
        <v>0</v>
      </c>
    </row>
    <row r="11" spans="2:14" ht="21" customHeight="1">
      <c r="B11" s="20">
        <v>2</v>
      </c>
      <c r="C11" s="26" t="s">
        <v>36</v>
      </c>
      <c r="D11" s="26"/>
      <c r="E11" s="22"/>
      <c r="F11" s="26"/>
      <c r="G11" s="20"/>
      <c r="H11" s="20" t="s">
        <v>7</v>
      </c>
      <c r="I11" s="36" t="s">
        <v>5</v>
      </c>
      <c r="J11" s="91">
        <v>46944.38</v>
      </c>
      <c r="K11" s="92">
        <v>15000</v>
      </c>
      <c r="L11" s="92">
        <v>1275651.46</v>
      </c>
      <c r="M11" s="91">
        <v>1266866.03</v>
      </c>
      <c r="N11" s="38"/>
    </row>
    <row r="12" spans="2:14" ht="21" customHeight="1">
      <c r="B12" s="29"/>
      <c r="C12" s="39" t="s">
        <v>37</v>
      </c>
      <c r="D12" s="26"/>
      <c r="E12" s="27" t="s">
        <v>61</v>
      </c>
      <c r="F12" s="26">
        <v>19627194.55</v>
      </c>
      <c r="G12" s="29"/>
      <c r="H12" s="40" t="s">
        <v>8</v>
      </c>
      <c r="I12" s="20" t="s">
        <v>57</v>
      </c>
      <c r="J12" s="91">
        <v>3177.76</v>
      </c>
      <c r="K12" s="91">
        <v>3300</v>
      </c>
      <c r="L12" s="92">
        <v>1767275.34</v>
      </c>
      <c r="M12" s="91">
        <v>1755104.06</v>
      </c>
      <c r="N12" s="41"/>
    </row>
    <row r="13" spans="2:14" ht="21" customHeight="1">
      <c r="B13" s="29"/>
      <c r="C13" s="39" t="s">
        <v>38</v>
      </c>
      <c r="D13" s="26"/>
      <c r="E13" s="27">
        <v>2011</v>
      </c>
      <c r="F13" s="26"/>
      <c r="G13" s="42" t="s">
        <v>60</v>
      </c>
      <c r="H13" s="29"/>
      <c r="I13" s="33" t="s">
        <v>6</v>
      </c>
      <c r="J13" s="43"/>
      <c r="K13" s="43"/>
      <c r="L13" s="43"/>
      <c r="M13" s="43"/>
      <c r="N13" s="44"/>
    </row>
    <row r="14" spans="2:13" ht="21" customHeight="1">
      <c r="B14" s="29"/>
      <c r="C14" s="39"/>
      <c r="D14" s="26"/>
      <c r="E14" s="27"/>
      <c r="F14" s="26"/>
      <c r="G14" s="29"/>
      <c r="H14" s="45"/>
      <c r="I14" s="36" t="s">
        <v>57</v>
      </c>
      <c r="J14" s="43">
        <v>25577.56</v>
      </c>
      <c r="K14" s="24">
        <v>0</v>
      </c>
      <c r="L14" s="24">
        <v>0</v>
      </c>
      <c r="M14" s="43">
        <v>0</v>
      </c>
    </row>
    <row r="15" spans="2:13" ht="21" customHeight="1">
      <c r="B15" s="29"/>
      <c r="C15" s="39"/>
      <c r="D15" s="26"/>
      <c r="E15" s="27"/>
      <c r="F15" s="26"/>
      <c r="G15" s="29"/>
      <c r="H15" s="46" t="s">
        <v>4</v>
      </c>
      <c r="I15" s="8"/>
      <c r="J15" s="24">
        <v>0</v>
      </c>
      <c r="K15" s="23">
        <v>0</v>
      </c>
      <c r="L15" s="23">
        <v>6757418.26</v>
      </c>
      <c r="M15" s="24">
        <v>6710879.7</v>
      </c>
    </row>
    <row r="16" spans="2:13" ht="21" customHeight="1">
      <c r="B16" s="29"/>
      <c r="C16" s="39"/>
      <c r="D16" s="26"/>
      <c r="E16" s="32"/>
      <c r="F16" s="26"/>
      <c r="G16" s="33"/>
      <c r="H16" s="47" t="s">
        <v>2</v>
      </c>
      <c r="I16" s="48"/>
      <c r="J16" s="49">
        <f>SUM(J11:J15)</f>
        <v>75699.7</v>
      </c>
      <c r="K16" s="49">
        <v>18300</v>
      </c>
      <c r="L16" s="49">
        <f>L11+L12+L14+L15</f>
        <v>9800345.059999999</v>
      </c>
      <c r="M16" s="50">
        <f>SUM(M11:M15)</f>
        <v>9732849.79</v>
      </c>
    </row>
    <row r="17" spans="2:13" ht="21" customHeight="1">
      <c r="B17" s="20">
        <v>3</v>
      </c>
      <c r="C17" s="51" t="s">
        <v>10</v>
      </c>
      <c r="D17" s="52"/>
      <c r="E17" s="53"/>
      <c r="F17" s="52"/>
      <c r="G17" s="52"/>
      <c r="H17" s="36" t="s">
        <v>1</v>
      </c>
      <c r="I17" s="36"/>
      <c r="J17" s="90">
        <v>0</v>
      </c>
      <c r="K17" s="90">
        <v>0</v>
      </c>
      <c r="L17" s="90">
        <v>0</v>
      </c>
      <c r="M17" s="90">
        <v>0</v>
      </c>
    </row>
    <row r="18" spans="2:13" ht="21" customHeight="1">
      <c r="B18" s="29"/>
      <c r="C18" s="54" t="s">
        <v>11</v>
      </c>
      <c r="D18" s="55"/>
      <c r="E18" s="56">
        <v>2010</v>
      </c>
      <c r="F18" s="57" t="s">
        <v>62</v>
      </c>
      <c r="G18" s="55">
        <v>926</v>
      </c>
      <c r="H18" s="36" t="s">
        <v>47</v>
      </c>
      <c r="I18" s="36"/>
      <c r="J18" s="24">
        <v>0</v>
      </c>
      <c r="K18" s="24">
        <v>0</v>
      </c>
      <c r="L18" s="24">
        <v>30000</v>
      </c>
      <c r="M18" s="24">
        <v>0</v>
      </c>
    </row>
    <row r="19" spans="2:13" ht="21" customHeight="1">
      <c r="B19" s="29"/>
      <c r="C19" s="54" t="s">
        <v>12</v>
      </c>
      <c r="D19" s="55"/>
      <c r="E19" s="56"/>
      <c r="F19" s="58"/>
      <c r="G19" s="55"/>
      <c r="H19" s="36" t="s">
        <v>4</v>
      </c>
      <c r="I19" s="36"/>
      <c r="J19" s="24">
        <v>0</v>
      </c>
      <c r="K19" s="24">
        <v>0</v>
      </c>
      <c r="L19" s="59">
        <v>170000</v>
      </c>
      <c r="M19" s="24">
        <v>0</v>
      </c>
    </row>
    <row r="20" spans="2:13" ht="21" customHeight="1">
      <c r="B20" s="33"/>
      <c r="C20" s="60"/>
      <c r="D20" s="61"/>
      <c r="E20" s="56"/>
      <c r="F20" s="58"/>
      <c r="G20" s="55"/>
      <c r="H20" s="2" t="s">
        <v>2</v>
      </c>
      <c r="I20" s="20"/>
      <c r="J20" s="62">
        <v>0</v>
      </c>
      <c r="K20" s="62">
        <v>0</v>
      </c>
      <c r="L20" s="62">
        <f>L18+L19</f>
        <v>200000</v>
      </c>
      <c r="M20" s="24">
        <v>0</v>
      </c>
    </row>
    <row r="21" spans="2:13" ht="21" customHeight="1">
      <c r="B21" s="29">
        <v>4</v>
      </c>
      <c r="C21" s="51" t="s">
        <v>13</v>
      </c>
      <c r="D21" s="21"/>
      <c r="E21" s="22"/>
      <c r="F21" s="63"/>
      <c r="G21" s="20"/>
      <c r="H21" s="46" t="s">
        <v>1</v>
      </c>
      <c r="I21" s="8"/>
      <c r="J21" s="90">
        <v>0</v>
      </c>
      <c r="K21" s="90">
        <v>0</v>
      </c>
      <c r="L21" s="90">
        <v>0</v>
      </c>
      <c r="M21" s="90">
        <v>0</v>
      </c>
    </row>
    <row r="22" spans="2:13" ht="21" customHeight="1">
      <c r="B22" s="29"/>
      <c r="C22" s="54" t="s">
        <v>14</v>
      </c>
      <c r="D22" s="26"/>
      <c r="E22" s="27">
        <v>2010</v>
      </c>
      <c r="F22" s="64">
        <v>1500000</v>
      </c>
      <c r="G22" s="29">
        <v>926</v>
      </c>
      <c r="H22" s="65" t="s">
        <v>47</v>
      </c>
      <c r="I22" s="61"/>
      <c r="J22" s="43">
        <v>0</v>
      </c>
      <c r="K22" s="24">
        <v>0</v>
      </c>
      <c r="L22" s="24">
        <v>840000</v>
      </c>
      <c r="M22" s="24">
        <v>0</v>
      </c>
    </row>
    <row r="23" spans="2:13" ht="21" customHeight="1">
      <c r="B23" s="29"/>
      <c r="C23" s="54" t="s">
        <v>12</v>
      </c>
      <c r="D23" s="26"/>
      <c r="E23" s="27"/>
      <c r="F23" s="29"/>
      <c r="G23" s="29"/>
      <c r="H23" s="33" t="s">
        <v>53</v>
      </c>
      <c r="I23" s="33"/>
      <c r="J23" s="43">
        <v>0</v>
      </c>
      <c r="K23" s="43">
        <v>0</v>
      </c>
      <c r="L23" s="86">
        <v>660000</v>
      </c>
      <c r="M23" s="24">
        <v>0</v>
      </c>
    </row>
    <row r="24" spans="2:13" ht="21" customHeight="1">
      <c r="B24" s="33"/>
      <c r="C24" s="60" t="s">
        <v>15</v>
      </c>
      <c r="D24" s="31"/>
      <c r="E24" s="32"/>
      <c r="F24" s="33"/>
      <c r="G24" s="33"/>
      <c r="H24" s="2" t="s">
        <v>2</v>
      </c>
      <c r="I24" s="52"/>
      <c r="J24" s="35">
        <v>0</v>
      </c>
      <c r="K24" s="35">
        <v>0</v>
      </c>
      <c r="L24" s="35">
        <f>L22+L23</f>
        <v>1500000</v>
      </c>
      <c r="M24" s="24">
        <v>0</v>
      </c>
    </row>
    <row r="25" spans="2:13" ht="21" customHeight="1">
      <c r="B25" s="20">
        <v>5</v>
      </c>
      <c r="C25" s="51" t="s">
        <v>43</v>
      </c>
      <c r="D25" s="52"/>
      <c r="E25" s="22"/>
      <c r="F25" s="20"/>
      <c r="G25" s="52"/>
      <c r="H25" s="36" t="s">
        <v>1</v>
      </c>
      <c r="I25" s="36"/>
      <c r="J25" s="90">
        <v>2142.8</v>
      </c>
      <c r="K25" s="90">
        <v>731087.66</v>
      </c>
      <c r="L25" s="90">
        <v>0</v>
      </c>
      <c r="M25" s="90">
        <v>0</v>
      </c>
    </row>
    <row r="26" spans="2:13" ht="21" customHeight="1">
      <c r="B26" s="29"/>
      <c r="C26" s="54" t="s">
        <v>44</v>
      </c>
      <c r="D26" s="55"/>
      <c r="E26" s="27" t="s">
        <v>61</v>
      </c>
      <c r="F26" s="29">
        <v>1892087.66</v>
      </c>
      <c r="G26" s="55">
        <v>600</v>
      </c>
      <c r="H26" s="36" t="s">
        <v>47</v>
      </c>
      <c r="I26" s="36"/>
      <c r="J26" s="24">
        <v>8857.2</v>
      </c>
      <c r="K26" s="24">
        <v>1150000</v>
      </c>
      <c r="L26" s="24">
        <v>0</v>
      </c>
      <c r="M26" s="37">
        <v>0</v>
      </c>
    </row>
    <row r="27" spans="2:13" ht="21" customHeight="1">
      <c r="B27" s="29"/>
      <c r="C27" s="54" t="s">
        <v>45</v>
      </c>
      <c r="D27" s="55"/>
      <c r="E27" s="27">
        <v>2009</v>
      </c>
      <c r="F27" s="29"/>
      <c r="G27" s="26"/>
      <c r="H27" s="2"/>
      <c r="I27" s="52"/>
      <c r="J27" s="62"/>
      <c r="K27" s="62"/>
      <c r="L27" s="66"/>
      <c r="M27" s="37"/>
    </row>
    <row r="28" spans="2:13" ht="21" customHeight="1">
      <c r="B28" s="33"/>
      <c r="C28" s="60" t="s">
        <v>46</v>
      </c>
      <c r="D28" s="61"/>
      <c r="E28" s="32"/>
      <c r="F28" s="33"/>
      <c r="G28" s="55"/>
      <c r="H28" s="9" t="s">
        <v>2</v>
      </c>
      <c r="I28" s="55"/>
      <c r="J28" s="67">
        <v>11000</v>
      </c>
      <c r="K28" s="67">
        <v>1881087.66</v>
      </c>
      <c r="L28" s="68">
        <v>0</v>
      </c>
      <c r="M28" s="43">
        <v>0</v>
      </c>
    </row>
    <row r="29" spans="2:13" ht="21" customHeight="1">
      <c r="B29" s="20">
        <v>6</v>
      </c>
      <c r="C29" s="51" t="s">
        <v>17</v>
      </c>
      <c r="D29" s="52"/>
      <c r="E29" s="53"/>
      <c r="F29" s="52"/>
      <c r="G29" s="20"/>
      <c r="H29" s="36" t="s">
        <v>42</v>
      </c>
      <c r="I29" s="36"/>
      <c r="J29" s="59">
        <v>0</v>
      </c>
      <c r="K29" s="59">
        <v>0</v>
      </c>
      <c r="L29" s="59">
        <v>48423.83</v>
      </c>
      <c r="M29" s="59">
        <v>0</v>
      </c>
    </row>
    <row r="30" spans="2:13" ht="21" customHeight="1">
      <c r="B30" s="29"/>
      <c r="C30" s="54" t="s">
        <v>18</v>
      </c>
      <c r="D30" s="55"/>
      <c r="E30" s="56">
        <v>2010</v>
      </c>
      <c r="F30" s="55">
        <v>322825.48</v>
      </c>
      <c r="G30" s="42" t="s">
        <v>60</v>
      </c>
      <c r="H30" s="36" t="s">
        <v>4</v>
      </c>
      <c r="I30" s="36"/>
      <c r="J30" s="24">
        <v>0</v>
      </c>
      <c r="K30" s="24">
        <v>0</v>
      </c>
      <c r="L30" s="24">
        <v>274401.65</v>
      </c>
      <c r="M30" s="24">
        <v>0</v>
      </c>
    </row>
    <row r="31" spans="2:13" ht="21" customHeight="1">
      <c r="B31" s="33"/>
      <c r="C31" s="60" t="s">
        <v>19</v>
      </c>
      <c r="D31" s="61"/>
      <c r="E31" s="69"/>
      <c r="F31" s="61"/>
      <c r="G31" s="33"/>
      <c r="H31" s="2" t="s">
        <v>2</v>
      </c>
      <c r="I31" s="20"/>
      <c r="J31" s="35">
        <v>0</v>
      </c>
      <c r="K31" s="35">
        <v>0</v>
      </c>
      <c r="L31" s="35">
        <f>L29+L30</f>
        <v>322825.48000000004</v>
      </c>
      <c r="M31" s="24">
        <v>0</v>
      </c>
    </row>
    <row r="32" spans="2:13" ht="21" customHeight="1">
      <c r="B32" s="29">
        <v>7</v>
      </c>
      <c r="C32" s="54" t="s">
        <v>30</v>
      </c>
      <c r="D32" s="26"/>
      <c r="E32" s="22"/>
      <c r="F32" s="20"/>
      <c r="G32" s="20"/>
      <c r="H32" s="36" t="s">
        <v>42</v>
      </c>
      <c r="I32" s="36"/>
      <c r="J32" s="59">
        <v>0</v>
      </c>
      <c r="K32" s="59">
        <v>0</v>
      </c>
      <c r="L32" s="59">
        <v>0</v>
      </c>
      <c r="M32" s="59">
        <v>78069.42</v>
      </c>
    </row>
    <row r="33" spans="2:13" ht="21" customHeight="1">
      <c r="B33" s="29"/>
      <c r="C33" s="54" t="s">
        <v>31</v>
      </c>
      <c r="D33" s="26"/>
      <c r="E33" s="27">
        <v>2011</v>
      </c>
      <c r="F33" s="29">
        <v>520462.76</v>
      </c>
      <c r="G33" s="29">
        <v>921</v>
      </c>
      <c r="H33" s="36" t="s">
        <v>4</v>
      </c>
      <c r="I33" s="36"/>
      <c r="J33" s="24">
        <v>0</v>
      </c>
      <c r="K33" s="24">
        <v>0</v>
      </c>
      <c r="L33" s="24">
        <v>0</v>
      </c>
      <c r="M33" s="24">
        <v>442393.34</v>
      </c>
    </row>
    <row r="34" spans="2:13" ht="21" customHeight="1">
      <c r="B34" s="29"/>
      <c r="C34" s="54" t="s">
        <v>32</v>
      </c>
      <c r="D34" s="26"/>
      <c r="E34" s="32"/>
      <c r="F34" s="33"/>
      <c r="G34" s="33"/>
      <c r="H34" s="6" t="s">
        <v>2</v>
      </c>
      <c r="I34" s="36"/>
      <c r="J34" s="35">
        <v>0</v>
      </c>
      <c r="K34" s="35">
        <v>0</v>
      </c>
      <c r="L34" s="35">
        <v>0</v>
      </c>
      <c r="M34" s="35">
        <v>520462.76</v>
      </c>
    </row>
    <row r="35" spans="2:13" ht="21" customHeight="1">
      <c r="B35" s="20">
        <v>8</v>
      </c>
      <c r="C35" s="51" t="s">
        <v>20</v>
      </c>
      <c r="D35" s="52"/>
      <c r="E35" s="56"/>
      <c r="F35" s="55"/>
      <c r="G35" s="55"/>
      <c r="H35" s="33" t="s">
        <v>42</v>
      </c>
      <c r="I35" s="33"/>
      <c r="J35" s="24">
        <v>0</v>
      </c>
      <c r="K35" s="24">
        <v>61000</v>
      </c>
      <c r="L35" s="24">
        <v>150000</v>
      </c>
      <c r="M35" s="24">
        <v>300000</v>
      </c>
    </row>
    <row r="36" spans="2:13" ht="21" customHeight="1">
      <c r="B36" s="29"/>
      <c r="C36" s="54" t="s">
        <v>21</v>
      </c>
      <c r="D36" s="55"/>
      <c r="E36" s="56" t="s">
        <v>63</v>
      </c>
      <c r="F36" s="55">
        <v>3061000</v>
      </c>
      <c r="G36" s="55">
        <v>921</v>
      </c>
      <c r="H36" s="36" t="s">
        <v>4</v>
      </c>
      <c r="I36" s="36"/>
      <c r="J36" s="24">
        <v>0</v>
      </c>
      <c r="K36" s="24">
        <v>0</v>
      </c>
      <c r="L36" s="24">
        <v>850000</v>
      </c>
      <c r="M36" s="24">
        <v>1700000</v>
      </c>
    </row>
    <row r="37" spans="2:13" ht="21" customHeight="1">
      <c r="B37" s="33"/>
      <c r="C37" s="45"/>
      <c r="D37" s="55"/>
      <c r="E37" s="69">
        <v>2011</v>
      </c>
      <c r="F37" s="61"/>
      <c r="G37" s="61"/>
      <c r="H37" s="6" t="s">
        <v>2</v>
      </c>
      <c r="I37" s="36"/>
      <c r="J37" s="35">
        <v>0</v>
      </c>
      <c r="K37" s="35">
        <v>61000</v>
      </c>
      <c r="L37" s="35">
        <f>L35+L36</f>
        <v>1000000</v>
      </c>
      <c r="M37" s="24">
        <v>2000000</v>
      </c>
    </row>
    <row r="38" spans="2:13" ht="21" customHeight="1">
      <c r="B38" s="70">
        <v>9</v>
      </c>
      <c r="C38" s="51" t="s">
        <v>72</v>
      </c>
      <c r="D38" s="52"/>
      <c r="E38" s="53"/>
      <c r="F38" s="52"/>
      <c r="G38" s="52"/>
      <c r="H38" s="36" t="s">
        <v>76</v>
      </c>
      <c r="I38" s="36"/>
      <c r="J38" s="90">
        <v>2070.24</v>
      </c>
      <c r="K38" s="93">
        <v>10976.8</v>
      </c>
      <c r="L38" s="90">
        <v>136252.32</v>
      </c>
      <c r="M38" s="90">
        <v>0</v>
      </c>
    </row>
    <row r="39" spans="2:13" ht="21" customHeight="1">
      <c r="B39" s="45"/>
      <c r="C39" s="54" t="s">
        <v>73</v>
      </c>
      <c r="D39" s="55"/>
      <c r="E39" s="56"/>
      <c r="F39" s="55"/>
      <c r="G39" s="55"/>
      <c r="H39" s="36" t="s">
        <v>75</v>
      </c>
      <c r="I39" s="36"/>
      <c r="J39" s="90">
        <v>10919.04</v>
      </c>
      <c r="K39" s="93">
        <v>57885.57</v>
      </c>
      <c r="L39" s="90">
        <v>517417.82</v>
      </c>
      <c r="M39" s="90">
        <v>0</v>
      </c>
    </row>
    <row r="40" spans="2:13" ht="21" customHeight="1">
      <c r="B40" s="45"/>
      <c r="C40" s="45" t="s">
        <v>74</v>
      </c>
      <c r="D40" s="55"/>
      <c r="E40" s="56" t="s">
        <v>61</v>
      </c>
      <c r="F40" s="71">
        <v>1188374.59</v>
      </c>
      <c r="G40" s="72" t="s">
        <v>60</v>
      </c>
      <c r="H40" s="36" t="s">
        <v>77</v>
      </c>
      <c r="I40" s="36"/>
      <c r="J40" s="24">
        <v>6210.72</v>
      </c>
      <c r="K40" s="24">
        <v>32930.41</v>
      </c>
      <c r="L40" s="87">
        <v>408756.94</v>
      </c>
      <c r="M40" s="24">
        <v>0</v>
      </c>
    </row>
    <row r="41" spans="2:13" ht="21" customHeight="1">
      <c r="B41" s="65"/>
      <c r="C41" s="65"/>
      <c r="D41" s="61"/>
      <c r="E41" s="69">
        <v>2010</v>
      </c>
      <c r="F41" s="61"/>
      <c r="G41" s="61"/>
      <c r="H41" s="6" t="s">
        <v>2</v>
      </c>
      <c r="I41" s="36"/>
      <c r="J41" s="35">
        <v>19200</v>
      </c>
      <c r="K41" s="35">
        <v>101792.78</v>
      </c>
      <c r="L41" s="35">
        <f>L38+L39+L40</f>
        <v>1062427.08</v>
      </c>
      <c r="M41" s="24">
        <v>0</v>
      </c>
    </row>
    <row r="42" spans="2:13" ht="21" customHeight="1">
      <c r="B42" s="20">
        <v>10</v>
      </c>
      <c r="C42" s="51" t="s">
        <v>22</v>
      </c>
      <c r="D42" s="52"/>
      <c r="E42" s="53"/>
      <c r="F42" s="52"/>
      <c r="G42" s="52"/>
      <c r="H42" s="36" t="s">
        <v>42</v>
      </c>
      <c r="I42" s="36"/>
      <c r="J42" s="24">
        <v>0</v>
      </c>
      <c r="K42" s="24">
        <v>70000</v>
      </c>
      <c r="L42" s="24">
        <v>300000</v>
      </c>
      <c r="M42" s="24">
        <v>0</v>
      </c>
    </row>
    <row r="43" spans="2:13" ht="21" customHeight="1">
      <c r="B43" s="29"/>
      <c r="C43" s="45"/>
      <c r="D43" s="55"/>
      <c r="E43" s="56" t="s">
        <v>63</v>
      </c>
      <c r="F43" s="71">
        <v>2070000</v>
      </c>
      <c r="G43" s="55">
        <v>600</v>
      </c>
      <c r="H43" s="36" t="s">
        <v>4</v>
      </c>
      <c r="I43" s="36"/>
      <c r="J43" s="24">
        <v>0</v>
      </c>
      <c r="K43" s="24">
        <v>0</v>
      </c>
      <c r="L43" s="24">
        <v>1700000</v>
      </c>
      <c r="M43" s="24">
        <v>0</v>
      </c>
    </row>
    <row r="44" spans="2:13" ht="21" customHeight="1">
      <c r="B44" s="33"/>
      <c r="C44" s="65"/>
      <c r="D44" s="61"/>
      <c r="E44" s="69">
        <v>2010</v>
      </c>
      <c r="F44" s="55"/>
      <c r="G44" s="61"/>
      <c r="H44" s="6" t="s">
        <v>2</v>
      </c>
      <c r="I44" s="36"/>
      <c r="J44" s="35">
        <v>0</v>
      </c>
      <c r="K44" s="35">
        <v>70000</v>
      </c>
      <c r="L44" s="35">
        <f>L42+L43</f>
        <v>2000000</v>
      </c>
      <c r="M44" s="24">
        <v>0</v>
      </c>
    </row>
    <row r="45" spans="2:13" ht="21" customHeight="1">
      <c r="B45" s="20">
        <v>11</v>
      </c>
      <c r="C45" s="70" t="s">
        <v>16</v>
      </c>
      <c r="D45" s="52"/>
      <c r="E45" s="73" t="s">
        <v>63</v>
      </c>
      <c r="F45" s="74">
        <v>550000</v>
      </c>
      <c r="G45" s="52">
        <v>600</v>
      </c>
      <c r="H45" s="36" t="s">
        <v>42</v>
      </c>
      <c r="I45" s="36"/>
      <c r="J45" s="24">
        <v>0</v>
      </c>
      <c r="K45" s="24">
        <v>50000</v>
      </c>
      <c r="L45" s="24">
        <v>500000</v>
      </c>
      <c r="M45" s="24">
        <v>0</v>
      </c>
    </row>
    <row r="46" spans="2:13" ht="21" customHeight="1">
      <c r="B46" s="33"/>
      <c r="C46" s="65" t="s">
        <v>49</v>
      </c>
      <c r="D46" s="61"/>
      <c r="E46" s="75">
        <v>2010</v>
      </c>
      <c r="F46" s="76"/>
      <c r="G46" s="61"/>
      <c r="H46" s="6" t="s">
        <v>2</v>
      </c>
      <c r="I46" s="36"/>
      <c r="J46" s="35">
        <v>0</v>
      </c>
      <c r="K46" s="35">
        <v>50000</v>
      </c>
      <c r="L46" s="35">
        <f>L45</f>
        <v>500000</v>
      </c>
      <c r="M46" s="24">
        <v>0</v>
      </c>
    </row>
    <row r="47" spans="2:13" ht="21" customHeight="1">
      <c r="B47" s="20">
        <v>12</v>
      </c>
      <c r="C47" s="70" t="s">
        <v>23</v>
      </c>
      <c r="D47" s="52"/>
      <c r="E47" s="53" t="s">
        <v>63</v>
      </c>
      <c r="F47" s="77">
        <v>2060000</v>
      </c>
      <c r="G47" s="52">
        <v>500</v>
      </c>
      <c r="H47" s="36" t="s">
        <v>42</v>
      </c>
      <c r="I47" s="46"/>
      <c r="J47" s="24">
        <v>0</v>
      </c>
      <c r="K47" s="24">
        <v>60000</v>
      </c>
      <c r="L47" s="24">
        <v>1000000</v>
      </c>
      <c r="M47" s="24">
        <v>1000000</v>
      </c>
    </row>
    <row r="48" spans="2:13" ht="21" customHeight="1">
      <c r="B48" s="33"/>
      <c r="C48" s="65" t="s">
        <v>50</v>
      </c>
      <c r="D48" s="61"/>
      <c r="E48" s="69">
        <v>2011</v>
      </c>
      <c r="F48" s="61"/>
      <c r="G48" s="61"/>
      <c r="H48" s="6" t="s">
        <v>2</v>
      </c>
      <c r="I48" s="46"/>
      <c r="J48" s="35">
        <v>0</v>
      </c>
      <c r="K48" s="35">
        <v>60000</v>
      </c>
      <c r="L48" s="35">
        <f>L47</f>
        <v>1000000</v>
      </c>
      <c r="M48" s="35">
        <v>1000000</v>
      </c>
    </row>
    <row r="49" spans="2:13" ht="21" customHeight="1">
      <c r="B49" s="20">
        <v>13</v>
      </c>
      <c r="C49" s="51" t="s">
        <v>33</v>
      </c>
      <c r="D49" s="52"/>
      <c r="E49" s="53">
        <v>2010</v>
      </c>
      <c r="F49" s="77">
        <v>115000</v>
      </c>
      <c r="G49" s="52">
        <v>900</v>
      </c>
      <c r="H49" s="36" t="s">
        <v>42</v>
      </c>
      <c r="I49" s="36"/>
      <c r="J49" s="24">
        <v>0</v>
      </c>
      <c r="K49" s="24">
        <v>12000</v>
      </c>
      <c r="L49" s="24">
        <v>115000</v>
      </c>
      <c r="M49" s="24">
        <v>0</v>
      </c>
    </row>
    <row r="50" spans="2:13" ht="21" customHeight="1">
      <c r="B50" s="33"/>
      <c r="C50" s="54" t="s">
        <v>34</v>
      </c>
      <c r="D50" s="55"/>
      <c r="E50" s="56"/>
      <c r="F50" s="55"/>
      <c r="G50" s="55"/>
      <c r="H50" s="6" t="s">
        <v>2</v>
      </c>
      <c r="I50" s="36"/>
      <c r="J50" s="35">
        <v>0</v>
      </c>
      <c r="K50" s="35">
        <v>12000</v>
      </c>
      <c r="L50" s="35">
        <f>L49</f>
        <v>115000</v>
      </c>
      <c r="M50" s="24">
        <v>0</v>
      </c>
    </row>
    <row r="51" spans="2:13" ht="21" customHeight="1">
      <c r="B51" s="20">
        <v>14</v>
      </c>
      <c r="C51" s="51" t="s">
        <v>24</v>
      </c>
      <c r="D51" s="52"/>
      <c r="E51" s="53"/>
      <c r="F51" s="52"/>
      <c r="G51" s="52"/>
      <c r="H51" s="36" t="s">
        <v>42</v>
      </c>
      <c r="I51" s="36"/>
      <c r="J51" s="24">
        <v>0</v>
      </c>
      <c r="K51" s="24">
        <v>0</v>
      </c>
      <c r="L51" s="24">
        <v>0</v>
      </c>
      <c r="M51" s="24">
        <v>22500</v>
      </c>
    </row>
    <row r="52" spans="2:13" ht="21" customHeight="1">
      <c r="B52" s="29"/>
      <c r="C52" s="54" t="s">
        <v>25</v>
      </c>
      <c r="D52" s="55"/>
      <c r="E52" s="56">
        <v>2011</v>
      </c>
      <c r="F52" s="71">
        <v>150000</v>
      </c>
      <c r="G52" s="52">
        <v>600</v>
      </c>
      <c r="H52" s="36" t="s">
        <v>4</v>
      </c>
      <c r="I52" s="36"/>
      <c r="J52" s="24">
        <v>0</v>
      </c>
      <c r="K52" s="24">
        <v>0</v>
      </c>
      <c r="L52" s="24">
        <v>0</v>
      </c>
      <c r="M52" s="24">
        <v>127500</v>
      </c>
    </row>
    <row r="53" spans="2:13" ht="21" customHeight="1">
      <c r="B53" s="33"/>
      <c r="C53" s="65"/>
      <c r="D53" s="61"/>
      <c r="E53" s="69"/>
      <c r="F53" s="61"/>
      <c r="G53" s="61"/>
      <c r="H53" s="6" t="s">
        <v>2</v>
      </c>
      <c r="I53" s="36"/>
      <c r="J53" s="35">
        <v>0</v>
      </c>
      <c r="K53" s="35">
        <v>0</v>
      </c>
      <c r="L53" s="35">
        <f>L51+L52</f>
        <v>0</v>
      </c>
      <c r="M53" s="35">
        <v>150000</v>
      </c>
    </row>
    <row r="54" spans="2:13" ht="21" customHeight="1">
      <c r="B54" s="20">
        <v>15</v>
      </c>
      <c r="C54" s="54" t="s">
        <v>26</v>
      </c>
      <c r="E54" s="22"/>
      <c r="G54" s="20"/>
      <c r="H54" s="36" t="s">
        <v>42</v>
      </c>
      <c r="I54" s="46"/>
      <c r="J54" s="24">
        <v>0</v>
      </c>
      <c r="K54" s="24">
        <v>61000</v>
      </c>
      <c r="L54" s="24">
        <v>150000</v>
      </c>
      <c r="M54" s="24">
        <v>150000</v>
      </c>
    </row>
    <row r="55" spans="2:13" ht="21" customHeight="1">
      <c r="B55" s="29"/>
      <c r="C55" s="54" t="s">
        <v>27</v>
      </c>
      <c r="E55" s="27" t="s">
        <v>63</v>
      </c>
      <c r="F55" s="41">
        <v>2061000</v>
      </c>
      <c r="G55" s="29">
        <v>900</v>
      </c>
      <c r="H55" s="36" t="s">
        <v>4</v>
      </c>
      <c r="I55" s="46" t="s">
        <v>48</v>
      </c>
      <c r="J55" s="24">
        <v>0</v>
      </c>
      <c r="K55" s="24">
        <v>0</v>
      </c>
      <c r="L55" s="24">
        <v>850000</v>
      </c>
      <c r="M55" s="24">
        <v>850000</v>
      </c>
    </row>
    <row r="56" spans="2:13" ht="21" customHeight="1">
      <c r="B56" s="33"/>
      <c r="C56" s="54" t="s">
        <v>28</v>
      </c>
      <c r="E56" s="32">
        <v>2011</v>
      </c>
      <c r="G56" s="33"/>
      <c r="H56" s="6" t="s">
        <v>2</v>
      </c>
      <c r="I56" s="46"/>
      <c r="J56" s="35">
        <v>0</v>
      </c>
      <c r="K56" s="35">
        <v>61000</v>
      </c>
      <c r="L56" s="35">
        <f>L54+L55</f>
        <v>1000000</v>
      </c>
      <c r="M56" s="35">
        <v>1000000</v>
      </c>
    </row>
    <row r="57" spans="2:13" ht="21" customHeight="1">
      <c r="B57" s="20">
        <v>16</v>
      </c>
      <c r="C57" s="51" t="s">
        <v>29</v>
      </c>
      <c r="D57" s="52"/>
      <c r="E57" s="53" t="s">
        <v>63</v>
      </c>
      <c r="F57" s="52"/>
      <c r="G57" s="52"/>
      <c r="H57" s="36" t="s">
        <v>42</v>
      </c>
      <c r="I57" s="46"/>
      <c r="J57" s="24">
        <v>0</v>
      </c>
      <c r="K57" s="24">
        <v>30000</v>
      </c>
      <c r="L57" s="24">
        <v>52500</v>
      </c>
      <c r="M57" s="24">
        <v>0</v>
      </c>
    </row>
    <row r="58" spans="2:13" ht="21" customHeight="1">
      <c r="B58" s="29"/>
      <c r="C58" s="54" t="s">
        <v>51</v>
      </c>
      <c r="D58" s="55"/>
      <c r="E58" s="56">
        <v>2010</v>
      </c>
      <c r="F58" s="71">
        <v>380000</v>
      </c>
      <c r="G58" s="55">
        <v>801</v>
      </c>
      <c r="H58" s="36" t="s">
        <v>52</v>
      </c>
      <c r="I58" s="46"/>
      <c r="J58" s="24">
        <v>0</v>
      </c>
      <c r="K58" s="24">
        <v>0</v>
      </c>
      <c r="L58" s="24">
        <v>297500</v>
      </c>
      <c r="M58" s="24">
        <v>0</v>
      </c>
    </row>
    <row r="59" spans="2:13" ht="21" customHeight="1">
      <c r="B59" s="33"/>
      <c r="C59" s="65"/>
      <c r="D59" s="61"/>
      <c r="E59" s="69"/>
      <c r="F59" s="61"/>
      <c r="G59" s="61"/>
      <c r="H59" s="6" t="s">
        <v>2</v>
      </c>
      <c r="I59" s="46"/>
      <c r="J59" s="35">
        <v>0</v>
      </c>
      <c r="K59" s="35">
        <v>30000</v>
      </c>
      <c r="L59" s="35">
        <f>L57+L58</f>
        <v>350000</v>
      </c>
      <c r="M59" s="24">
        <v>0</v>
      </c>
    </row>
    <row r="60" spans="2:14" ht="21" customHeight="1">
      <c r="B60" s="20">
        <v>17</v>
      </c>
      <c r="C60" s="51" t="s">
        <v>70</v>
      </c>
      <c r="D60" s="52"/>
      <c r="E60" s="56" t="s">
        <v>61</v>
      </c>
      <c r="F60" s="52"/>
      <c r="G60" s="52"/>
      <c r="H60" s="36" t="s">
        <v>1</v>
      </c>
      <c r="I60" s="46"/>
      <c r="J60" s="90">
        <v>43310</v>
      </c>
      <c r="K60" s="90">
        <v>164140</v>
      </c>
      <c r="L60" s="90">
        <v>0</v>
      </c>
      <c r="M60" s="90">
        <v>0</v>
      </c>
      <c r="N60" s="94"/>
    </row>
    <row r="61" spans="2:13" ht="21" customHeight="1">
      <c r="B61" s="29"/>
      <c r="C61" s="54" t="s">
        <v>71</v>
      </c>
      <c r="D61" s="55"/>
      <c r="E61" s="56">
        <v>2009</v>
      </c>
      <c r="F61" s="55"/>
      <c r="G61" s="55"/>
      <c r="H61" s="36" t="s">
        <v>65</v>
      </c>
      <c r="I61" s="46"/>
      <c r="J61" s="24">
        <v>0</v>
      </c>
      <c r="K61" s="24">
        <v>150400</v>
      </c>
      <c r="L61" s="24">
        <v>0</v>
      </c>
      <c r="M61" s="24">
        <v>0</v>
      </c>
    </row>
    <row r="62" spans="2:13" ht="21" customHeight="1">
      <c r="B62" s="29"/>
      <c r="C62" s="54"/>
      <c r="D62" s="55"/>
      <c r="E62" s="56"/>
      <c r="F62" s="71">
        <v>864008</v>
      </c>
      <c r="G62" s="55">
        <v>801</v>
      </c>
      <c r="H62" s="36" t="s">
        <v>48</v>
      </c>
      <c r="I62" s="46"/>
      <c r="J62" s="24">
        <v>0</v>
      </c>
      <c r="K62" s="24">
        <v>506158</v>
      </c>
      <c r="L62" s="24">
        <v>0</v>
      </c>
      <c r="M62" s="24">
        <v>0</v>
      </c>
    </row>
    <row r="63" spans="2:13" ht="21" customHeight="1">
      <c r="B63" s="33"/>
      <c r="C63" s="45"/>
      <c r="D63" s="55"/>
      <c r="E63" s="56"/>
      <c r="F63" s="55"/>
      <c r="G63" s="55"/>
      <c r="H63" s="6" t="s">
        <v>2</v>
      </c>
      <c r="I63" s="46"/>
      <c r="J63" s="35">
        <v>43310</v>
      </c>
      <c r="K63" s="35">
        <v>820698</v>
      </c>
      <c r="L63" s="35">
        <f>L60+L61+L62</f>
        <v>0</v>
      </c>
      <c r="M63" s="24">
        <v>0</v>
      </c>
    </row>
    <row r="64" spans="2:13" ht="21" customHeight="1">
      <c r="B64" s="20">
        <v>18</v>
      </c>
      <c r="C64" s="51" t="s">
        <v>35</v>
      </c>
      <c r="D64" s="52"/>
      <c r="E64" s="53" t="s">
        <v>63</v>
      </c>
      <c r="F64" s="77">
        <v>1065000</v>
      </c>
      <c r="G64" s="78" t="s">
        <v>60</v>
      </c>
      <c r="H64" s="36" t="s">
        <v>42</v>
      </c>
      <c r="I64" s="46"/>
      <c r="J64" s="24">
        <v>0</v>
      </c>
      <c r="K64" s="24">
        <v>65000</v>
      </c>
      <c r="L64" s="24">
        <v>1000000</v>
      </c>
      <c r="M64" s="24">
        <v>0</v>
      </c>
    </row>
    <row r="65" spans="2:13" ht="21" customHeight="1">
      <c r="B65" s="33"/>
      <c r="C65" s="60" t="s">
        <v>66</v>
      </c>
      <c r="D65" s="61"/>
      <c r="E65" s="69">
        <v>2010</v>
      </c>
      <c r="F65" s="61"/>
      <c r="G65" s="61"/>
      <c r="H65" s="6" t="s">
        <v>2</v>
      </c>
      <c r="I65" s="46"/>
      <c r="J65" s="35">
        <v>0</v>
      </c>
      <c r="K65" s="35">
        <v>65000</v>
      </c>
      <c r="L65" s="35">
        <f>L64</f>
        <v>1000000</v>
      </c>
      <c r="M65" s="35">
        <v>0</v>
      </c>
    </row>
    <row r="66" spans="2:13" ht="21" customHeight="1">
      <c r="B66" s="36">
        <v>19</v>
      </c>
      <c r="C66" s="79" t="s">
        <v>67</v>
      </c>
      <c r="D66" s="36"/>
      <c r="E66" s="36" t="s">
        <v>69</v>
      </c>
      <c r="F66" s="24">
        <v>41125</v>
      </c>
      <c r="G66" s="36">
        <v>750</v>
      </c>
      <c r="H66" s="79" t="s">
        <v>68</v>
      </c>
      <c r="I66" s="36"/>
      <c r="J66" s="93" t="s">
        <v>85</v>
      </c>
      <c r="K66" s="90">
        <v>16505</v>
      </c>
      <c r="L66" s="90">
        <v>24620</v>
      </c>
      <c r="M66" s="90">
        <v>0</v>
      </c>
    </row>
    <row r="67" spans="2:14" ht="21" customHeight="1">
      <c r="B67" s="20">
        <v>20</v>
      </c>
      <c r="C67" s="51" t="s">
        <v>79</v>
      </c>
      <c r="D67" s="21"/>
      <c r="E67" s="20"/>
      <c r="F67" s="20"/>
      <c r="G67" s="20"/>
      <c r="H67" s="46" t="s">
        <v>1</v>
      </c>
      <c r="I67" s="36"/>
      <c r="J67" s="93" t="s">
        <v>85</v>
      </c>
      <c r="K67" s="93" t="s">
        <v>85</v>
      </c>
      <c r="L67" s="93" t="s">
        <v>87</v>
      </c>
      <c r="M67" s="95" t="s">
        <v>87</v>
      </c>
      <c r="N67" s="44"/>
    </row>
    <row r="68" spans="2:14" ht="21" customHeight="1">
      <c r="B68" s="29"/>
      <c r="C68" s="54" t="s">
        <v>80</v>
      </c>
      <c r="D68" s="26"/>
      <c r="E68" s="29" t="s">
        <v>82</v>
      </c>
      <c r="F68" s="68">
        <v>750000</v>
      </c>
      <c r="G68" s="42" t="s">
        <v>60</v>
      </c>
      <c r="H68" s="70" t="s">
        <v>83</v>
      </c>
      <c r="I68" s="52"/>
      <c r="J68" s="80"/>
      <c r="K68" s="81"/>
      <c r="L68" s="81"/>
      <c r="M68" s="82"/>
      <c r="N68" s="44"/>
    </row>
    <row r="69" spans="2:14" ht="21" customHeight="1">
      <c r="B69" s="33"/>
      <c r="C69" s="54" t="s">
        <v>81</v>
      </c>
      <c r="D69" s="26"/>
      <c r="E69" s="29"/>
      <c r="F69" s="29"/>
      <c r="G69" s="29"/>
      <c r="H69" s="65" t="s">
        <v>84</v>
      </c>
      <c r="I69" s="61"/>
      <c r="J69" s="96" t="s">
        <v>85</v>
      </c>
      <c r="K69" s="80" t="s">
        <v>85</v>
      </c>
      <c r="L69" s="80" t="s">
        <v>86</v>
      </c>
      <c r="M69" s="82" t="s">
        <v>86</v>
      </c>
      <c r="N69" s="44"/>
    </row>
    <row r="70" spans="1:13" s="85" customFormat="1" ht="21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4">
        <f>K10+K16+K20+K24+K28+K31+K34+K37+K41+K44+K46+K48+K50+K53+K56+K59+K63+K65+K66+K67+K69</f>
        <v>4502699.72</v>
      </c>
      <c r="L70" s="84">
        <f>L10+L16+L20+L24+L28+L31+L34+L37+L41+L44+L46+L48+L50+L53+L56+L59+L63+L65+L66+L67+L69</f>
        <v>23680377.58</v>
      </c>
      <c r="M70" s="84">
        <f>M10+M16+M20+M24+M28+M31+M34+M37+M41+M44+M46+M48+M50+M53+M56+M59+M63+M65+M66+M67+M69</f>
        <v>14778312.549999999</v>
      </c>
    </row>
    <row r="71" spans="1:13" ht="21" customHeight="1">
      <c r="A71" s="36"/>
      <c r="B71" s="36"/>
      <c r="C71" s="36"/>
      <c r="D71" s="36"/>
      <c r="E71" s="36"/>
      <c r="F71" s="36"/>
      <c r="G71" s="36"/>
      <c r="H71" s="36"/>
      <c r="I71" s="36" t="s">
        <v>90</v>
      </c>
      <c r="J71" s="36"/>
      <c r="K71" s="24">
        <f>K8+K11+K12+K14+K17+K21+K25+K29+K38+K39+K45+K60+K66</f>
        <v>1304211.31</v>
      </c>
      <c r="L71" s="88">
        <f>L8+L11+L12+L14+L17+L21+L25+L38+L39+L60+L66+L67</f>
        <v>4276376.899999999</v>
      </c>
      <c r="M71" s="24">
        <f>M8+M11+M12+M14+M17+M21+M25+M29+M38+M39+M45+M60+M66+M67</f>
        <v>3146970.09</v>
      </c>
    </row>
    <row r="72" spans="1:13" ht="21" customHeight="1">
      <c r="A72" s="36"/>
      <c r="B72" s="36"/>
      <c r="C72" s="36"/>
      <c r="D72" s="36"/>
      <c r="E72" s="36"/>
      <c r="F72" s="36"/>
      <c r="G72" s="36"/>
      <c r="H72" s="36"/>
      <c r="I72" s="36" t="s">
        <v>91</v>
      </c>
      <c r="J72" s="36"/>
      <c r="K72" s="24">
        <f>K15+K19+K23+K30+K33+K36+K43+K52</f>
        <v>0</v>
      </c>
      <c r="L72" s="24">
        <f>L15+L19+L23+L30+L33+L36+L43+L52+L55</f>
        <v>11261819.91</v>
      </c>
      <c r="M72" s="24">
        <f>M15+M19+M23+M30+M33+M36+M43+M52</f>
        <v>8980773.04</v>
      </c>
    </row>
    <row r="73" spans="1:13" ht="21" customHeight="1">
      <c r="A73" s="36"/>
      <c r="B73" s="36"/>
      <c r="C73" s="36"/>
      <c r="D73" s="36"/>
      <c r="E73" s="36"/>
      <c r="F73" s="36"/>
      <c r="G73" s="36"/>
      <c r="H73" s="36"/>
      <c r="I73" s="36" t="s">
        <v>47</v>
      </c>
      <c r="J73" s="36"/>
      <c r="K73" s="24">
        <f>K9+K18+K22+K26+K29+K32+K35+K42+K45+K47+K49+K51+K54+K64+K66</f>
        <v>2545505</v>
      </c>
      <c r="L73" s="24">
        <f>L9+L18+L22+L26+L29+L32+L35+L42+L45+L47+L49+L51+L54+L64+L57</f>
        <v>7185923.83</v>
      </c>
      <c r="M73" s="24">
        <f>M9+M18+M22+M26+M29+M32+M35+M42+M45+M47+M49+M51+M54+M64+M66</f>
        <v>1550569.42</v>
      </c>
    </row>
    <row r="74" spans="1:13" ht="21" customHeight="1">
      <c r="A74" s="36"/>
      <c r="B74" s="36"/>
      <c r="C74" s="36"/>
      <c r="D74" s="36"/>
      <c r="E74" s="36"/>
      <c r="F74" s="36"/>
      <c r="G74" s="36"/>
      <c r="H74" s="36"/>
      <c r="I74" s="36" t="s">
        <v>92</v>
      </c>
      <c r="J74" s="36"/>
      <c r="K74" s="24">
        <f>K55+K58</f>
        <v>0</v>
      </c>
      <c r="L74" s="24">
        <f>L58</f>
        <v>297500</v>
      </c>
      <c r="M74" s="24">
        <f>M55+M58</f>
        <v>850000</v>
      </c>
    </row>
    <row r="75" spans="1:13" ht="21" customHeight="1">
      <c r="A75" s="36"/>
      <c r="B75" s="36"/>
      <c r="C75" s="36"/>
      <c r="D75" s="36"/>
      <c r="E75" s="36"/>
      <c r="F75" s="36"/>
      <c r="G75" s="36"/>
      <c r="H75" s="36"/>
      <c r="I75" s="36" t="s">
        <v>93</v>
      </c>
      <c r="J75" s="36"/>
      <c r="K75" s="24">
        <f>K40+K55+K61+K69</f>
        <v>183330.41</v>
      </c>
      <c r="L75" s="24">
        <f>L40+L61+L69</f>
        <v>658756.94</v>
      </c>
      <c r="M75" s="24">
        <f>M40+M61+M69</f>
        <v>250000</v>
      </c>
    </row>
    <row r="76" spans="1:13" s="85" customFormat="1" ht="21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4">
        <f>K71+K72+K73+K74+K75</f>
        <v>4033046.72</v>
      </c>
      <c r="L76" s="84">
        <f>L71+L72+L73+L74+L75</f>
        <v>23680377.580000002</v>
      </c>
      <c r="M76" s="84">
        <f>M71+M72+M73+M74+M75</f>
        <v>14778312.549999999</v>
      </c>
    </row>
    <row r="77" spans="1:13" ht="21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24">
        <f>L70-L76</f>
        <v>0</v>
      </c>
      <c r="M77" s="24">
        <f>M70-M76</f>
        <v>0</v>
      </c>
    </row>
    <row r="78" spans="1:13" ht="21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21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</sheetData>
  <sheetProtection/>
  <printOptions/>
  <pageMargins left="0.7874015748031497" right="0.7874015748031497" top="0.3937007874015748" bottom="0.5905511811023623" header="0.1968503937007874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tabSelected="1" zoomScalePageLayoutView="0" workbookViewId="0" topLeftCell="A1">
      <pane xSplit="8" ySplit="7" topLeftCell="J8" activePane="bottomRight" state="frozen"/>
      <selection pane="topLeft" activeCell="B1" sqref="B1"/>
      <selection pane="topRight" activeCell="H1" sqref="H1"/>
      <selection pane="bottomLeft" activeCell="B8" sqref="B8"/>
      <selection pane="bottomRight" activeCell="M1" sqref="M1:O1"/>
    </sheetView>
  </sheetViews>
  <sheetFormatPr defaultColWidth="9.140625" defaultRowHeight="21" customHeight="1"/>
  <cols>
    <col min="1" max="1" width="0.13671875" style="97" customWidth="1"/>
    <col min="2" max="2" width="4.28125" style="99" customWidth="1"/>
    <col min="3" max="3" width="9.7109375" style="97" customWidth="1"/>
    <col min="4" max="4" width="48.28125" style="97" customWidth="1"/>
    <col min="5" max="5" width="14.7109375" style="97" customWidth="1"/>
    <col min="6" max="6" width="11.28125" style="97" customWidth="1"/>
    <col min="7" max="7" width="14.28125" style="97" customWidth="1"/>
    <col min="8" max="8" width="10.28125" style="97" customWidth="1"/>
    <col min="9" max="9" width="6.28125" style="97" customWidth="1"/>
    <col min="10" max="10" width="20.7109375" style="97" customWidth="1"/>
    <col min="11" max="11" width="13.7109375" style="319" hidden="1" customWidth="1"/>
    <col min="12" max="12" width="16.28125" style="319" hidden="1" customWidth="1"/>
    <col min="13" max="13" width="18.7109375" style="97" customWidth="1"/>
    <col min="14" max="14" width="15.421875" style="97" customWidth="1"/>
    <col min="15" max="15" width="14.57421875" style="119" customWidth="1"/>
    <col min="16" max="16" width="15.00390625" style="98" customWidth="1"/>
    <col min="17" max="17" width="12.7109375" style="98" customWidth="1"/>
    <col min="18" max="18" width="14.00390625" style="98" customWidth="1"/>
    <col min="19" max="20" width="9.140625" style="98" customWidth="1"/>
    <col min="21" max="16384" width="9.140625" style="97" customWidth="1"/>
  </cols>
  <sheetData>
    <row r="1" spans="10:15" ht="35.25" customHeight="1">
      <c r="J1" s="485"/>
      <c r="K1" s="485"/>
      <c r="M1" s="485" t="s">
        <v>177</v>
      </c>
      <c r="N1" s="485"/>
      <c r="O1" s="485"/>
    </row>
    <row r="3" spans="2:20" s="99" customFormat="1" ht="21" customHeight="1">
      <c r="B3" s="488" t="s">
        <v>88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268"/>
      <c r="P3" s="100"/>
      <c r="Q3" s="100"/>
      <c r="R3" s="100"/>
      <c r="S3" s="100"/>
      <c r="T3" s="100"/>
    </row>
    <row r="4" spans="2:20" s="99" customFormat="1" ht="21" customHeight="1">
      <c r="B4" s="489"/>
      <c r="C4" s="489"/>
      <c r="D4" s="489"/>
      <c r="E4" s="489"/>
      <c r="F4" s="489"/>
      <c r="G4" s="489"/>
      <c r="H4" s="489"/>
      <c r="I4" s="489"/>
      <c r="J4" s="489"/>
      <c r="K4" s="490"/>
      <c r="L4" s="490"/>
      <c r="M4" s="490"/>
      <c r="N4" s="490"/>
      <c r="O4" s="268"/>
      <c r="P4" s="100"/>
      <c r="Q4" s="100"/>
      <c r="R4" s="100"/>
      <c r="S4" s="100"/>
      <c r="T4" s="100"/>
    </row>
    <row r="5" spans="1:18" s="98" customFormat="1" ht="21" customHeight="1">
      <c r="A5" s="97"/>
      <c r="B5" s="101" t="s">
        <v>9</v>
      </c>
      <c r="C5" s="102" t="s">
        <v>3</v>
      </c>
      <c r="D5" s="103"/>
      <c r="E5" s="103"/>
      <c r="F5" s="103" t="s">
        <v>54</v>
      </c>
      <c r="G5" s="103" t="s">
        <v>56</v>
      </c>
      <c r="H5" s="101" t="s">
        <v>58</v>
      </c>
      <c r="I5" s="104" t="s">
        <v>0</v>
      </c>
      <c r="J5" s="260"/>
      <c r="K5" s="465" t="s">
        <v>78</v>
      </c>
      <c r="L5" s="466"/>
      <c r="M5" s="466"/>
      <c r="N5" s="466"/>
      <c r="O5" s="280"/>
      <c r="P5" s="137"/>
      <c r="Q5" s="137"/>
      <c r="R5" s="130"/>
    </row>
    <row r="6" spans="1:18" s="98" customFormat="1" ht="36" customHeight="1">
      <c r="A6" s="97"/>
      <c r="B6" s="108"/>
      <c r="C6" s="109"/>
      <c r="D6" s="110"/>
      <c r="E6" s="110"/>
      <c r="F6" s="110" t="s">
        <v>55</v>
      </c>
      <c r="G6" s="110" t="s">
        <v>64</v>
      </c>
      <c r="H6" s="108" t="s">
        <v>59</v>
      </c>
      <c r="I6" s="109"/>
      <c r="J6" s="110"/>
      <c r="K6" s="320" t="s">
        <v>158</v>
      </c>
      <c r="L6" s="321" t="s">
        <v>159</v>
      </c>
      <c r="M6" s="318" t="s">
        <v>157</v>
      </c>
      <c r="N6" s="224">
        <v>2011</v>
      </c>
      <c r="O6" s="292">
        <v>2012</v>
      </c>
      <c r="P6" s="436">
        <v>2013</v>
      </c>
      <c r="Q6" s="410">
        <v>2014</v>
      </c>
      <c r="R6" s="113">
        <v>2015</v>
      </c>
    </row>
    <row r="7" spans="1:18" s="202" customFormat="1" ht="14.25" customHeight="1">
      <c r="A7" s="203"/>
      <c r="B7" s="197">
        <v>1</v>
      </c>
      <c r="C7" s="198"/>
      <c r="D7" s="199">
        <v>2</v>
      </c>
      <c r="E7" s="199">
        <v>3</v>
      </c>
      <c r="F7" s="199">
        <v>4</v>
      </c>
      <c r="G7" s="199">
        <v>5</v>
      </c>
      <c r="H7" s="197">
        <v>6</v>
      </c>
      <c r="I7" s="467">
        <v>7</v>
      </c>
      <c r="J7" s="468"/>
      <c r="K7" s="322">
        <v>7</v>
      </c>
      <c r="L7" s="323">
        <v>8</v>
      </c>
      <c r="M7" s="197">
        <v>8</v>
      </c>
      <c r="N7" s="201">
        <v>9</v>
      </c>
      <c r="O7" s="279">
        <v>10</v>
      </c>
      <c r="P7" s="437">
        <v>11</v>
      </c>
      <c r="Q7" s="446"/>
      <c r="R7" s="231"/>
    </row>
    <row r="8" spans="1:18" s="98" customFormat="1" ht="21" customHeight="1">
      <c r="A8" s="97"/>
      <c r="B8" s="101"/>
      <c r="C8" s="98" t="s">
        <v>36</v>
      </c>
      <c r="E8" s="473" t="s">
        <v>163</v>
      </c>
      <c r="F8" s="174"/>
      <c r="G8" s="119"/>
      <c r="H8" s="114"/>
      <c r="I8" s="282" t="s">
        <v>7</v>
      </c>
      <c r="J8" s="283" t="s">
        <v>5</v>
      </c>
      <c r="K8" s="324">
        <v>2930.7</v>
      </c>
      <c r="L8" s="325">
        <v>2320.5</v>
      </c>
      <c r="M8" s="132">
        <f>667186.74+L8+K8+208652.7+390.16</f>
        <v>881480.7999999999</v>
      </c>
      <c r="N8" s="132">
        <v>728764.02</v>
      </c>
      <c r="O8" s="116">
        <v>373401.5</v>
      </c>
      <c r="P8" s="438">
        <v>0</v>
      </c>
      <c r="Q8" s="137"/>
      <c r="R8" s="130"/>
    </row>
    <row r="9" spans="1:18" s="98" customFormat="1" ht="21" customHeight="1">
      <c r="A9" s="97"/>
      <c r="B9" s="270"/>
      <c r="C9" s="98" t="s">
        <v>37</v>
      </c>
      <c r="E9" s="474"/>
      <c r="F9" s="175" t="s">
        <v>173</v>
      </c>
      <c r="G9" s="119"/>
      <c r="H9" s="120"/>
      <c r="I9" s="284" t="s">
        <v>8</v>
      </c>
      <c r="J9" s="282" t="s">
        <v>57</v>
      </c>
      <c r="K9" s="324">
        <v>3177.76</v>
      </c>
      <c r="L9" s="325">
        <v>3300</v>
      </c>
      <c r="M9" s="131">
        <f>945511.13+K9+L9</f>
        <v>951988.89</v>
      </c>
      <c r="N9" s="186">
        <v>1083488.85</v>
      </c>
      <c r="O9" s="407">
        <v>552164.14</v>
      </c>
      <c r="P9" s="438">
        <v>0</v>
      </c>
      <c r="Q9" s="137"/>
      <c r="R9" s="130"/>
    </row>
    <row r="10" spans="1:19" s="98" customFormat="1" ht="21" customHeight="1">
      <c r="A10" s="97"/>
      <c r="B10" s="270"/>
      <c r="C10" s="98" t="s">
        <v>38</v>
      </c>
      <c r="E10" s="474"/>
      <c r="F10" s="175"/>
      <c r="G10" s="119"/>
      <c r="H10" s="133" t="s">
        <v>60</v>
      </c>
      <c r="I10" s="284"/>
      <c r="J10" s="281" t="s">
        <v>6</v>
      </c>
      <c r="K10" s="326" t="s">
        <v>149</v>
      </c>
      <c r="L10" s="327" t="s">
        <v>149</v>
      </c>
      <c r="M10" s="317" t="s">
        <v>156</v>
      </c>
      <c r="N10" s="317" t="s">
        <v>155</v>
      </c>
      <c r="O10" s="408" t="s">
        <v>155</v>
      </c>
      <c r="P10" s="438">
        <v>0</v>
      </c>
      <c r="Q10" s="137"/>
      <c r="R10" s="130"/>
      <c r="S10" s="245"/>
    </row>
    <row r="11" spans="1:18" s="98" customFormat="1" ht="21" customHeight="1">
      <c r="A11" s="97"/>
      <c r="B11" s="270"/>
      <c r="E11" s="474"/>
      <c r="F11" s="175"/>
      <c r="G11" s="119"/>
      <c r="H11" s="120"/>
      <c r="I11" s="276"/>
      <c r="J11" s="283" t="s">
        <v>57</v>
      </c>
      <c r="K11" s="328">
        <v>25577.56</v>
      </c>
      <c r="L11" s="329">
        <v>20000</v>
      </c>
      <c r="M11" s="117">
        <f>60000+K11+L11</f>
        <v>105577.56</v>
      </c>
      <c r="N11" s="117">
        <v>65000</v>
      </c>
      <c r="O11" s="116">
        <v>65000</v>
      </c>
      <c r="P11" s="438">
        <v>0</v>
      </c>
      <c r="Q11" s="137"/>
      <c r="R11" s="130"/>
    </row>
    <row r="12" spans="1:18" s="98" customFormat="1" ht="21" customHeight="1">
      <c r="A12" s="97"/>
      <c r="B12" s="270"/>
      <c r="E12" s="474"/>
      <c r="F12" s="175"/>
      <c r="G12" s="119"/>
      <c r="H12" s="120"/>
      <c r="I12" s="285" t="s">
        <v>148</v>
      </c>
      <c r="J12" s="107"/>
      <c r="K12" s="330">
        <v>16013.68</v>
      </c>
      <c r="L12" s="329">
        <v>12679.5</v>
      </c>
      <c r="M12" s="117">
        <f>3645591.11+K12+L12</f>
        <v>3674284.29</v>
      </c>
      <c r="N12" s="272">
        <v>3982057.05</v>
      </c>
      <c r="O12" s="116">
        <v>2040312.18</v>
      </c>
      <c r="P12" s="438">
        <v>0</v>
      </c>
      <c r="Q12" s="137"/>
      <c r="R12" s="130"/>
    </row>
    <row r="13" spans="1:18" s="98" customFormat="1" ht="21" customHeight="1">
      <c r="A13" s="129"/>
      <c r="B13" s="154" t="s">
        <v>97</v>
      </c>
      <c r="C13" s="128"/>
      <c r="D13" s="128"/>
      <c r="E13" s="123"/>
      <c r="F13" s="176"/>
      <c r="G13" s="191">
        <f>M13+N13+O13</f>
        <v>11915877.4</v>
      </c>
      <c r="H13" s="123"/>
      <c r="I13" s="139" t="s">
        <v>2</v>
      </c>
      <c r="J13" s="140"/>
      <c r="K13" s="331">
        <f>K8+K11+K12</f>
        <v>44521.94</v>
      </c>
      <c r="L13" s="331">
        <f>L8+L11+L12</f>
        <v>35000</v>
      </c>
      <c r="M13" s="141">
        <f>M8+M11+M12</f>
        <v>4661342.65</v>
      </c>
      <c r="N13" s="141">
        <f>N8+N11+N12</f>
        <v>4775821.07</v>
      </c>
      <c r="O13" s="126">
        <f>O8+O11+O12</f>
        <v>2478713.6799999997</v>
      </c>
      <c r="P13" s="126">
        <f>P8+P9+P11+P12</f>
        <v>0</v>
      </c>
      <c r="Q13" s="447">
        <f>SUM(Q11:Q12)</f>
        <v>0</v>
      </c>
      <c r="R13" s="447">
        <f>SUM(R11:R12)</f>
        <v>0</v>
      </c>
    </row>
    <row r="14" spans="1:18" s="98" customFormat="1" ht="21" customHeight="1" hidden="1">
      <c r="A14" s="97"/>
      <c r="B14" s="101"/>
      <c r="C14" s="142"/>
      <c r="D14" s="143"/>
      <c r="E14" s="143"/>
      <c r="F14" s="177"/>
      <c r="G14" s="189"/>
      <c r="H14" s="143"/>
      <c r="I14" s="130" t="s">
        <v>1</v>
      </c>
      <c r="J14" s="130"/>
      <c r="K14" s="330">
        <v>0</v>
      </c>
      <c r="L14" s="330">
        <v>0</v>
      </c>
      <c r="M14" s="117">
        <v>0</v>
      </c>
      <c r="N14" s="116">
        <v>0</v>
      </c>
      <c r="O14" s="116"/>
      <c r="P14" s="137"/>
      <c r="Q14" s="136"/>
      <c r="R14" s="130"/>
    </row>
    <row r="15" spans="1:18" s="98" customFormat="1" ht="21" customHeight="1" hidden="1">
      <c r="A15" s="97"/>
      <c r="B15" s="270"/>
      <c r="C15" s="136"/>
      <c r="D15" s="144"/>
      <c r="E15" s="144"/>
      <c r="F15" s="178"/>
      <c r="G15" s="167"/>
      <c r="H15" s="144"/>
      <c r="I15" s="130" t="s">
        <v>47</v>
      </c>
      <c r="J15" s="130"/>
      <c r="K15" s="330">
        <v>0</v>
      </c>
      <c r="L15" s="330">
        <v>0</v>
      </c>
      <c r="M15" s="117">
        <v>0</v>
      </c>
      <c r="N15" s="116">
        <v>0</v>
      </c>
      <c r="O15" s="116"/>
      <c r="P15" s="137"/>
      <c r="Q15" s="136"/>
      <c r="R15" s="130"/>
    </row>
    <row r="16" spans="1:18" s="98" customFormat="1" ht="21" customHeight="1" hidden="1">
      <c r="A16" s="97"/>
      <c r="B16" s="270"/>
      <c r="C16" s="136"/>
      <c r="D16" s="144"/>
      <c r="E16" s="144"/>
      <c r="F16" s="178">
        <v>2010</v>
      </c>
      <c r="G16" s="190"/>
      <c r="H16" s="144"/>
      <c r="I16" s="130" t="s">
        <v>4</v>
      </c>
      <c r="J16" s="130"/>
      <c r="K16" s="330">
        <v>0</v>
      </c>
      <c r="L16" s="330">
        <v>0</v>
      </c>
      <c r="M16" s="117">
        <v>0</v>
      </c>
      <c r="N16" s="116">
        <v>0</v>
      </c>
      <c r="O16" s="116"/>
      <c r="P16" s="137"/>
      <c r="Q16" s="136"/>
      <c r="R16" s="130"/>
    </row>
    <row r="17" spans="1:18" ht="21" customHeight="1" hidden="1">
      <c r="A17" s="129"/>
      <c r="B17" s="154"/>
      <c r="C17" s="145"/>
      <c r="D17" s="146"/>
      <c r="E17" s="147"/>
      <c r="F17" s="179"/>
      <c r="G17" s="191">
        <f>K17+L17+M17+N17</f>
        <v>0</v>
      </c>
      <c r="H17" s="147"/>
      <c r="I17" s="148" t="s">
        <v>2</v>
      </c>
      <c r="J17" s="149"/>
      <c r="K17" s="332">
        <f>K14+K15+K16</f>
        <v>0</v>
      </c>
      <c r="L17" s="332">
        <f>L14+L15+L16</f>
        <v>0</v>
      </c>
      <c r="M17" s="150">
        <f>M14+M15+M16</f>
        <v>0</v>
      </c>
      <c r="N17" s="267">
        <f>N14+N15+N16</f>
        <v>0</v>
      </c>
      <c r="O17" s="226"/>
      <c r="P17" s="161"/>
      <c r="Q17" s="136"/>
      <c r="R17" s="130"/>
    </row>
    <row r="18" spans="2:18" ht="21" customHeight="1">
      <c r="B18" s="270"/>
      <c r="C18" s="469" t="s">
        <v>160</v>
      </c>
      <c r="D18" s="470"/>
      <c r="E18" s="473" t="s">
        <v>163</v>
      </c>
      <c r="F18" s="174"/>
      <c r="G18" s="131"/>
      <c r="H18" s="114"/>
      <c r="I18" s="137" t="s">
        <v>1</v>
      </c>
      <c r="J18" s="107"/>
      <c r="K18" s="330">
        <v>0</v>
      </c>
      <c r="L18" s="330">
        <v>3052</v>
      </c>
      <c r="M18" s="117">
        <f>154404.23+L18-56615.63</f>
        <v>100840.6</v>
      </c>
      <c r="N18" s="294">
        <v>107563</v>
      </c>
      <c r="O18" s="116">
        <v>0</v>
      </c>
      <c r="P18" s="116">
        <v>0</v>
      </c>
      <c r="Q18" s="137"/>
      <c r="R18" s="130"/>
    </row>
    <row r="19" spans="2:18" ht="21" customHeight="1">
      <c r="B19" s="270"/>
      <c r="C19" s="471"/>
      <c r="D19" s="472"/>
      <c r="E19" s="474"/>
      <c r="F19" s="175" t="s">
        <v>138</v>
      </c>
      <c r="G19" s="164"/>
      <c r="H19" s="120">
        <v>926</v>
      </c>
      <c r="I19" s="151" t="s">
        <v>47</v>
      </c>
      <c r="J19" s="152"/>
      <c r="K19" s="328">
        <v>0</v>
      </c>
      <c r="L19" s="330">
        <v>0</v>
      </c>
      <c r="M19" s="116">
        <v>0</v>
      </c>
      <c r="N19" s="116">
        <v>280000</v>
      </c>
      <c r="O19" s="116">
        <v>0</v>
      </c>
      <c r="P19" s="116">
        <v>0</v>
      </c>
      <c r="Q19" s="137"/>
      <c r="R19" s="130"/>
    </row>
    <row r="20" spans="2:18" ht="21" customHeight="1">
      <c r="B20" s="270"/>
      <c r="C20" s="471"/>
      <c r="D20" s="472"/>
      <c r="E20" s="474"/>
      <c r="F20" s="175"/>
      <c r="G20" s="164"/>
      <c r="H20" s="120"/>
      <c r="I20" s="281" t="s">
        <v>147</v>
      </c>
      <c r="J20" s="281"/>
      <c r="K20" s="328">
        <v>0</v>
      </c>
      <c r="L20" s="328">
        <v>0</v>
      </c>
      <c r="M20" s="116">
        <v>833000</v>
      </c>
      <c r="N20" s="116">
        <v>0</v>
      </c>
      <c r="O20" s="116">
        <v>0</v>
      </c>
      <c r="P20" s="116">
        <v>0</v>
      </c>
      <c r="Q20" s="137"/>
      <c r="R20" s="130"/>
    </row>
    <row r="21" spans="1:18" ht="21" customHeight="1">
      <c r="A21" s="129"/>
      <c r="B21" s="154" t="s">
        <v>98</v>
      </c>
      <c r="C21" s="145"/>
      <c r="D21" s="122"/>
      <c r="E21" s="123"/>
      <c r="F21" s="176"/>
      <c r="G21" s="192">
        <f>M21+N21+O21</f>
        <v>1321403.6</v>
      </c>
      <c r="H21" s="123"/>
      <c r="I21" s="156" t="s">
        <v>2</v>
      </c>
      <c r="J21" s="293"/>
      <c r="K21" s="333">
        <f>K18+K19+K20</f>
        <v>0</v>
      </c>
      <c r="L21" s="333">
        <f>L18+L19+L20</f>
        <v>3052</v>
      </c>
      <c r="M21" s="127">
        <f>M18+M19+M20</f>
        <v>933840.6</v>
      </c>
      <c r="N21" s="126">
        <f>N18+N19+N20</f>
        <v>387563</v>
      </c>
      <c r="O21" s="126">
        <v>0</v>
      </c>
      <c r="P21" s="126">
        <f>P16+P17+P19+P20</f>
        <v>0</v>
      </c>
      <c r="Q21" s="447">
        <f>SUM(Q19:Q20)</f>
        <v>0</v>
      </c>
      <c r="R21" s="447">
        <f>SUM(R19:R20)</f>
        <v>0</v>
      </c>
    </row>
    <row r="22" spans="2:18" ht="21" customHeight="1" hidden="1">
      <c r="B22" s="270" t="s">
        <v>102</v>
      </c>
      <c r="C22" s="136"/>
      <c r="D22" s="144"/>
      <c r="E22" s="144"/>
      <c r="F22" s="178"/>
      <c r="G22" s="190"/>
      <c r="H22" s="120"/>
      <c r="I22" s="134" t="s">
        <v>42</v>
      </c>
      <c r="J22" s="134"/>
      <c r="K22" s="328">
        <v>0</v>
      </c>
      <c r="L22" s="328">
        <v>0</v>
      </c>
      <c r="M22" s="135"/>
      <c r="N22" s="225">
        <v>0</v>
      </c>
      <c r="O22" s="225"/>
      <c r="P22" s="116"/>
      <c r="Q22" s="137"/>
      <c r="R22" s="130"/>
    </row>
    <row r="23" spans="2:18" ht="21" customHeight="1" hidden="1">
      <c r="B23" s="270"/>
      <c r="C23" s="136"/>
      <c r="D23" s="144"/>
      <c r="E23" s="144"/>
      <c r="F23" s="178"/>
      <c r="G23" s="190"/>
      <c r="H23" s="133"/>
      <c r="I23" s="130" t="s">
        <v>4</v>
      </c>
      <c r="J23" s="130"/>
      <c r="K23" s="330">
        <v>0</v>
      </c>
      <c r="L23" s="330">
        <v>0</v>
      </c>
      <c r="M23" s="117"/>
      <c r="N23" s="116">
        <v>0</v>
      </c>
      <c r="O23" s="116"/>
      <c r="P23" s="116"/>
      <c r="Q23" s="137"/>
      <c r="R23" s="130"/>
    </row>
    <row r="24" spans="1:18" ht="21" customHeight="1" hidden="1">
      <c r="A24" s="129"/>
      <c r="B24" s="154"/>
      <c r="C24" s="145"/>
      <c r="D24" s="146"/>
      <c r="E24" s="146"/>
      <c r="F24" s="180"/>
      <c r="G24" s="193">
        <f>K24+L24+M24+N24</f>
        <v>0</v>
      </c>
      <c r="H24" s="123"/>
      <c r="I24" s="148" t="s">
        <v>2</v>
      </c>
      <c r="J24" s="149"/>
      <c r="K24" s="333">
        <f>K23+K22</f>
        <v>0</v>
      </c>
      <c r="L24" s="333">
        <f>L23+L22</f>
        <v>0</v>
      </c>
      <c r="M24" s="127">
        <f>M23+M22</f>
        <v>0</v>
      </c>
      <c r="N24" s="126">
        <f>N23+N22</f>
        <v>0</v>
      </c>
      <c r="O24" s="226"/>
      <c r="P24" s="226"/>
      <c r="Q24" s="137"/>
      <c r="R24" s="130"/>
    </row>
    <row r="25" spans="2:18" ht="21" customHeight="1" hidden="1">
      <c r="B25" s="270" t="s">
        <v>103</v>
      </c>
      <c r="C25" s="136"/>
      <c r="D25" s="98"/>
      <c r="E25" s="98"/>
      <c r="F25" s="174"/>
      <c r="G25" s="131"/>
      <c r="H25" s="114"/>
      <c r="I25" s="130" t="s">
        <v>42</v>
      </c>
      <c r="J25" s="130"/>
      <c r="K25" s="330">
        <v>0</v>
      </c>
      <c r="L25" s="330">
        <v>0</v>
      </c>
      <c r="M25" s="117">
        <v>0</v>
      </c>
      <c r="N25" s="116"/>
      <c r="O25" s="116"/>
      <c r="P25" s="116"/>
      <c r="Q25" s="137"/>
      <c r="R25" s="130"/>
    </row>
    <row r="26" spans="2:18" ht="21" customHeight="1" hidden="1">
      <c r="B26" s="270"/>
      <c r="C26" s="136"/>
      <c r="D26" s="98"/>
      <c r="E26" s="98"/>
      <c r="F26" s="175"/>
      <c r="G26" s="164"/>
      <c r="H26" s="120"/>
      <c r="I26" s="130" t="s">
        <v>4</v>
      </c>
      <c r="J26" s="130"/>
      <c r="K26" s="330">
        <v>0</v>
      </c>
      <c r="L26" s="330">
        <v>0</v>
      </c>
      <c r="M26" s="117">
        <v>0</v>
      </c>
      <c r="N26" s="116"/>
      <c r="O26" s="116"/>
      <c r="P26" s="116"/>
      <c r="Q26" s="137"/>
      <c r="R26" s="130"/>
    </row>
    <row r="27" spans="1:18" ht="21" customHeight="1" hidden="1">
      <c r="A27" s="129"/>
      <c r="B27" s="234"/>
      <c r="C27" s="155"/>
      <c r="D27" s="128"/>
      <c r="E27" s="128"/>
      <c r="F27" s="176"/>
      <c r="G27" s="192">
        <f>K27+L27+M27+N27</f>
        <v>0</v>
      </c>
      <c r="H27" s="123"/>
      <c r="I27" s="156" t="s">
        <v>2</v>
      </c>
      <c r="J27" s="157"/>
      <c r="K27" s="333">
        <f>K25+K26</f>
        <v>0</v>
      </c>
      <c r="L27" s="333">
        <f>L25+L26</f>
        <v>0</v>
      </c>
      <c r="M27" s="127">
        <f>M25+M26</f>
        <v>0</v>
      </c>
      <c r="N27" s="126">
        <f>N25+N26</f>
        <v>0</v>
      </c>
      <c r="O27" s="226"/>
      <c r="P27" s="226"/>
      <c r="Q27" s="137"/>
      <c r="R27" s="130"/>
    </row>
    <row r="28" spans="2:18" ht="21" customHeight="1">
      <c r="B28" s="101"/>
      <c r="C28" s="142" t="s">
        <v>20</v>
      </c>
      <c r="D28" s="115"/>
      <c r="E28" s="474" t="s">
        <v>163</v>
      </c>
      <c r="F28" s="178"/>
      <c r="G28" s="190"/>
      <c r="H28" s="144"/>
      <c r="I28" s="134" t="s">
        <v>42</v>
      </c>
      <c r="J28" s="134"/>
      <c r="K28" s="330">
        <v>0</v>
      </c>
      <c r="L28" s="330">
        <v>61500</v>
      </c>
      <c r="M28" s="117">
        <f>L28</f>
        <v>61500</v>
      </c>
      <c r="N28" s="116">
        <v>0</v>
      </c>
      <c r="O28" s="116">
        <v>0</v>
      </c>
      <c r="P28" s="130">
        <v>0</v>
      </c>
      <c r="Q28" s="116">
        <v>150000</v>
      </c>
      <c r="R28" s="130"/>
    </row>
    <row r="29" spans="2:18" ht="21" customHeight="1">
      <c r="B29" s="270"/>
      <c r="C29" s="136" t="s">
        <v>21</v>
      </c>
      <c r="D29" s="98"/>
      <c r="E29" s="474"/>
      <c r="F29" s="178" t="s">
        <v>176</v>
      </c>
      <c r="G29" s="190"/>
      <c r="H29" s="144">
        <v>921</v>
      </c>
      <c r="I29" s="130" t="s">
        <v>4</v>
      </c>
      <c r="J29" s="130"/>
      <c r="K29" s="330">
        <v>0</v>
      </c>
      <c r="L29" s="330">
        <v>0</v>
      </c>
      <c r="M29" s="117">
        <v>0</v>
      </c>
      <c r="N29" s="116">
        <v>0</v>
      </c>
      <c r="O29" s="116">
        <v>0</v>
      </c>
      <c r="P29" s="130">
        <v>0</v>
      </c>
      <c r="Q29" s="116">
        <v>850000</v>
      </c>
      <c r="R29" s="130"/>
    </row>
    <row r="30" spans="1:18" ht="21" customHeight="1">
      <c r="A30" s="129"/>
      <c r="B30" s="154" t="s">
        <v>99</v>
      </c>
      <c r="C30" s="155"/>
      <c r="D30" s="128"/>
      <c r="E30" s="138"/>
      <c r="F30" s="180"/>
      <c r="G30" s="191">
        <f>M30+N30+O30+Q30</f>
        <v>1061500</v>
      </c>
      <c r="H30" s="146"/>
      <c r="I30" s="156" t="s">
        <v>2</v>
      </c>
      <c r="J30" s="157"/>
      <c r="K30" s="333">
        <f>K28+K29</f>
        <v>0</v>
      </c>
      <c r="L30" s="333">
        <f>L28+L29</f>
        <v>61500</v>
      </c>
      <c r="M30" s="127">
        <f>M28+M29</f>
        <v>61500</v>
      </c>
      <c r="N30" s="126">
        <f>N28+N29</f>
        <v>0</v>
      </c>
      <c r="O30" s="126">
        <f>O28+O29</f>
        <v>0</v>
      </c>
      <c r="P30" s="126">
        <f>P25+P26+P28+P29</f>
        <v>0</v>
      </c>
      <c r="Q30" s="126">
        <f>Q28+Q29</f>
        <v>1000000</v>
      </c>
      <c r="R30" s="447">
        <f>SUM(R28:R29)</f>
        <v>0</v>
      </c>
    </row>
    <row r="31" spans="2:18" ht="21" customHeight="1">
      <c r="B31" s="101"/>
      <c r="C31" s="142" t="s">
        <v>22</v>
      </c>
      <c r="D31" s="115"/>
      <c r="E31" s="473" t="s">
        <v>163</v>
      </c>
      <c r="F31" s="177"/>
      <c r="G31" s="189"/>
      <c r="H31" s="143"/>
      <c r="I31" s="130" t="s">
        <v>42</v>
      </c>
      <c r="J31" s="130"/>
      <c r="K31" s="330">
        <v>0</v>
      </c>
      <c r="L31" s="330">
        <v>61366</v>
      </c>
      <c r="M31" s="117">
        <v>122718.5</v>
      </c>
      <c r="N31" s="116">
        <v>10000</v>
      </c>
      <c r="O31" s="116">
        <v>0</v>
      </c>
      <c r="P31" s="116">
        <v>300000</v>
      </c>
      <c r="Q31" s="137"/>
      <c r="R31" s="130"/>
    </row>
    <row r="32" spans="2:18" ht="21" customHeight="1">
      <c r="B32" s="270"/>
      <c r="C32" s="136"/>
      <c r="D32" s="98"/>
      <c r="E32" s="474"/>
      <c r="F32" s="411" t="s">
        <v>154</v>
      </c>
      <c r="G32" s="190"/>
      <c r="H32" s="144">
        <v>600</v>
      </c>
      <c r="I32" s="130" t="s">
        <v>4</v>
      </c>
      <c r="J32" s="130"/>
      <c r="K32" s="330">
        <v>0</v>
      </c>
      <c r="L32" s="330">
        <v>0</v>
      </c>
      <c r="M32" s="117">
        <v>0</v>
      </c>
      <c r="N32" s="116">
        <v>0</v>
      </c>
      <c r="O32" s="116">
        <v>0</v>
      </c>
      <c r="P32" s="116">
        <v>1700000</v>
      </c>
      <c r="Q32" s="137"/>
      <c r="R32" s="130"/>
    </row>
    <row r="33" spans="1:18" ht="21" customHeight="1">
      <c r="A33" s="129"/>
      <c r="B33" s="154" t="s">
        <v>100</v>
      </c>
      <c r="C33" s="145"/>
      <c r="D33" s="122"/>
      <c r="E33" s="123"/>
      <c r="F33" s="180"/>
      <c r="G33" s="193">
        <f>M33+N33+O33+P33</f>
        <v>2132718.5</v>
      </c>
      <c r="H33" s="146"/>
      <c r="I33" s="156" t="s">
        <v>2</v>
      </c>
      <c r="J33" s="157"/>
      <c r="K33" s="333">
        <f aca="true" t="shared" si="0" ref="K33:P33">K31+K32</f>
        <v>0</v>
      </c>
      <c r="L33" s="346">
        <f t="shared" si="0"/>
        <v>61366</v>
      </c>
      <c r="M33" s="127">
        <f t="shared" si="0"/>
        <v>122718.5</v>
      </c>
      <c r="N33" s="347">
        <f t="shared" si="0"/>
        <v>10000</v>
      </c>
      <c r="O33" s="126">
        <f t="shared" si="0"/>
        <v>0</v>
      </c>
      <c r="P33" s="126">
        <f t="shared" si="0"/>
        <v>2000000</v>
      </c>
      <c r="Q33" s="447">
        <f>SUM(Q31:Q32)</f>
        <v>0</v>
      </c>
      <c r="R33" s="447">
        <f>SUM(R31:R32)</f>
        <v>0</v>
      </c>
    </row>
    <row r="34" spans="1:18" ht="21" customHeight="1">
      <c r="A34" s="129"/>
      <c r="B34" s="420"/>
      <c r="C34" s="475" t="s">
        <v>174</v>
      </c>
      <c r="D34" s="476"/>
      <c r="E34" s="473" t="s">
        <v>163</v>
      </c>
      <c r="F34" s="421"/>
      <c r="G34" s="448"/>
      <c r="H34" s="422"/>
      <c r="I34" s="479" t="s">
        <v>42</v>
      </c>
      <c r="J34" s="480"/>
      <c r="K34" s="423"/>
      <c r="L34" s="424"/>
      <c r="M34" s="425"/>
      <c r="N34" s="426">
        <v>0</v>
      </c>
      <c r="O34" s="442">
        <v>80000</v>
      </c>
      <c r="P34" s="442">
        <v>800000</v>
      </c>
      <c r="Q34" s="116">
        <v>1400000</v>
      </c>
      <c r="R34" s="117">
        <v>600000</v>
      </c>
    </row>
    <row r="35" spans="1:18" ht="21" customHeight="1">
      <c r="A35" s="129"/>
      <c r="B35" s="428"/>
      <c r="C35" s="477"/>
      <c r="D35" s="478"/>
      <c r="E35" s="474"/>
      <c r="F35" s="429" t="s">
        <v>175</v>
      </c>
      <c r="G35" s="449">
        <f>O36+P36+Q36+R36</f>
        <v>2880000</v>
      </c>
      <c r="H35" s="430"/>
      <c r="I35" s="479"/>
      <c r="J35" s="480"/>
      <c r="K35" s="431"/>
      <c r="L35" s="432"/>
      <c r="M35" s="433"/>
      <c r="N35" s="434"/>
      <c r="O35" s="435"/>
      <c r="P35" s="427"/>
      <c r="Q35" s="116"/>
      <c r="R35" s="117"/>
    </row>
    <row r="36" spans="1:18" ht="21" customHeight="1">
      <c r="A36" s="129"/>
      <c r="B36" s="154">
        <v>5</v>
      </c>
      <c r="C36" s="145"/>
      <c r="D36" s="122"/>
      <c r="E36" s="123"/>
      <c r="F36" s="180"/>
      <c r="G36" s="192"/>
      <c r="H36" s="146"/>
      <c r="I36" s="156" t="s">
        <v>2</v>
      </c>
      <c r="J36" s="161"/>
      <c r="K36" s="417"/>
      <c r="L36" s="341"/>
      <c r="M36" s="418"/>
      <c r="N36" s="419">
        <v>0</v>
      </c>
      <c r="O36" s="271">
        <f>SUM(O34:O35)</f>
        <v>80000</v>
      </c>
      <c r="P36" s="126">
        <f>SUM(P34:P35)</f>
        <v>800000</v>
      </c>
      <c r="Q36" s="445">
        <f>SUM(Q34:Q35)</f>
        <v>1400000</v>
      </c>
      <c r="R36" s="447">
        <f>SUM(R34:R35)</f>
        <v>600000</v>
      </c>
    </row>
    <row r="37" spans="2:18" ht="21" customHeight="1">
      <c r="B37" s="270"/>
      <c r="C37" s="276" t="s">
        <v>26</v>
      </c>
      <c r="D37" s="286"/>
      <c r="E37" s="474" t="s">
        <v>163</v>
      </c>
      <c r="F37" s="175"/>
      <c r="G37" s="194"/>
      <c r="H37" s="120"/>
      <c r="I37" s="134" t="s">
        <v>42</v>
      </c>
      <c r="J37" s="151"/>
      <c r="K37" s="328">
        <v>0</v>
      </c>
      <c r="L37" s="328">
        <v>61000</v>
      </c>
      <c r="M37" s="135">
        <v>75640</v>
      </c>
      <c r="N37" s="225">
        <v>0</v>
      </c>
      <c r="O37" s="412">
        <v>0</v>
      </c>
      <c r="P37" s="412">
        <v>0</v>
      </c>
      <c r="Q37" s="412">
        <v>135000</v>
      </c>
      <c r="R37" s="412">
        <v>150000</v>
      </c>
    </row>
    <row r="38" spans="2:18" ht="21" customHeight="1">
      <c r="B38" s="270"/>
      <c r="C38" s="276" t="s">
        <v>115</v>
      </c>
      <c r="D38" s="286"/>
      <c r="E38" s="474"/>
      <c r="F38" s="175" t="s">
        <v>154</v>
      </c>
      <c r="G38" s="194"/>
      <c r="H38" s="120">
        <v>900</v>
      </c>
      <c r="I38" s="130" t="s">
        <v>4</v>
      </c>
      <c r="J38" s="137"/>
      <c r="K38" s="330">
        <v>0</v>
      </c>
      <c r="L38" s="330">
        <v>0</v>
      </c>
      <c r="M38" s="117">
        <v>0</v>
      </c>
      <c r="N38" s="116">
        <v>0</v>
      </c>
      <c r="O38" s="413">
        <v>0</v>
      </c>
      <c r="P38" s="413">
        <v>0</v>
      </c>
      <c r="Q38" s="413">
        <v>765000</v>
      </c>
      <c r="R38" s="413">
        <v>850000</v>
      </c>
    </row>
    <row r="39" spans="1:18" ht="21" customHeight="1">
      <c r="A39" s="129"/>
      <c r="B39" s="154">
        <v>6</v>
      </c>
      <c r="C39" s="288"/>
      <c r="D39" s="289"/>
      <c r="E39" s="291"/>
      <c r="F39" s="290"/>
      <c r="G39" s="191">
        <f>SUM(O39,P39,Q39,R39,M39)</f>
        <v>1975640</v>
      </c>
      <c r="H39" s="291"/>
      <c r="I39" s="156" t="s">
        <v>2</v>
      </c>
      <c r="J39" s="161"/>
      <c r="K39" s="333">
        <f>K37+K38</f>
        <v>0</v>
      </c>
      <c r="L39" s="333">
        <f>L37+L38</f>
        <v>61000</v>
      </c>
      <c r="M39" s="127">
        <f>M37+M38</f>
        <v>75640</v>
      </c>
      <c r="N39" s="126">
        <v>0</v>
      </c>
      <c r="O39" s="414">
        <v>0</v>
      </c>
      <c r="P39" s="414">
        <v>0</v>
      </c>
      <c r="Q39" s="414">
        <f>Q37+Q38</f>
        <v>900000</v>
      </c>
      <c r="R39" s="414">
        <f>SUM(R37+R38)</f>
        <v>1000000</v>
      </c>
    </row>
    <row r="40" spans="2:18" ht="33" customHeight="1">
      <c r="B40" s="101"/>
      <c r="C40" s="142" t="s">
        <v>116</v>
      </c>
      <c r="D40" s="143"/>
      <c r="E40" s="348" t="s">
        <v>163</v>
      </c>
      <c r="F40" s="177" t="s">
        <v>137</v>
      </c>
      <c r="G40" s="189"/>
      <c r="H40" s="163" t="s">
        <v>60</v>
      </c>
      <c r="I40" s="130" t="s">
        <v>42</v>
      </c>
      <c r="J40" s="137"/>
      <c r="K40" s="330">
        <v>0</v>
      </c>
      <c r="L40" s="330">
        <v>491.8</v>
      </c>
      <c r="M40" s="117">
        <v>20168.03</v>
      </c>
      <c r="N40" s="116">
        <v>55000</v>
      </c>
      <c r="O40" s="413">
        <v>500000</v>
      </c>
      <c r="P40" s="116">
        <v>0</v>
      </c>
      <c r="Q40" s="137"/>
      <c r="R40" s="130"/>
    </row>
    <row r="41" spans="1:18" ht="21" customHeight="1">
      <c r="A41" s="129"/>
      <c r="B41" s="234">
        <v>7</v>
      </c>
      <c r="C41" s="155"/>
      <c r="D41" s="128"/>
      <c r="E41" s="138"/>
      <c r="F41" s="179"/>
      <c r="G41" s="192">
        <f>M41+N41+O41+P41</f>
        <v>575168.03</v>
      </c>
      <c r="H41" s="147"/>
      <c r="I41" s="156" t="s">
        <v>2</v>
      </c>
      <c r="J41" s="161"/>
      <c r="K41" s="333">
        <f>K40</f>
        <v>0</v>
      </c>
      <c r="L41" s="333">
        <f>L40</f>
        <v>491.8</v>
      </c>
      <c r="M41" s="127">
        <f>M40</f>
        <v>20168.03</v>
      </c>
      <c r="N41" s="126">
        <f>N40</f>
        <v>55000</v>
      </c>
      <c r="O41" s="414">
        <f>SUM(O40:O40)</f>
        <v>500000</v>
      </c>
      <c r="P41" s="126">
        <v>0</v>
      </c>
      <c r="Q41" s="447">
        <f>SUM(Q40:Q40)</f>
        <v>0</v>
      </c>
      <c r="R41" s="447">
        <f>SUM(R40:R40)</f>
        <v>0</v>
      </c>
    </row>
    <row r="42" spans="1:18" ht="21" customHeight="1">
      <c r="A42" s="212"/>
      <c r="B42" s="101"/>
      <c r="C42" s="142" t="s">
        <v>150</v>
      </c>
      <c r="D42" s="143"/>
      <c r="E42" s="493" t="s">
        <v>164</v>
      </c>
      <c r="F42" s="114"/>
      <c r="G42" s="189"/>
      <c r="H42" s="143">
        <v>921</v>
      </c>
      <c r="I42" s="486" t="s">
        <v>1</v>
      </c>
      <c r="J42" s="487"/>
      <c r="K42" s="334">
        <v>0</v>
      </c>
      <c r="L42" s="335">
        <v>12444</v>
      </c>
      <c r="M42" s="273">
        <f>L42</f>
        <v>12444</v>
      </c>
      <c r="N42" s="227">
        <v>234350</v>
      </c>
      <c r="O42" s="287">
        <v>0</v>
      </c>
      <c r="P42" s="287">
        <v>0</v>
      </c>
      <c r="Q42" s="137"/>
      <c r="R42" s="130"/>
    </row>
    <row r="43" spans="1:18" ht="21" customHeight="1">
      <c r="A43" s="212"/>
      <c r="B43" s="270"/>
      <c r="C43" s="136" t="s">
        <v>151</v>
      </c>
      <c r="D43" s="144"/>
      <c r="E43" s="494"/>
      <c r="F43" s="238" t="s">
        <v>138</v>
      </c>
      <c r="G43" s="190"/>
      <c r="H43" s="144"/>
      <c r="I43" s="497" t="s">
        <v>4</v>
      </c>
      <c r="J43" s="484"/>
      <c r="K43" s="336">
        <v>0</v>
      </c>
      <c r="L43" s="335">
        <v>0</v>
      </c>
      <c r="M43" s="273">
        <v>0</v>
      </c>
      <c r="N43" s="227">
        <v>0</v>
      </c>
      <c r="O43" s="287">
        <v>0</v>
      </c>
      <c r="P43" s="287">
        <v>0</v>
      </c>
      <c r="Q43" s="137"/>
      <c r="R43" s="130"/>
    </row>
    <row r="44" spans="1:18" s="100" customFormat="1" ht="21" customHeight="1">
      <c r="A44" s="206"/>
      <c r="B44" s="154">
        <v>8</v>
      </c>
      <c r="C44" s="239"/>
      <c r="D44" s="125"/>
      <c r="E44" s="125"/>
      <c r="F44" s="192"/>
      <c r="G44" s="192">
        <f>M44+N44+O44+P44</f>
        <v>246794</v>
      </c>
      <c r="H44" s="125"/>
      <c r="I44" s="296" t="s">
        <v>2</v>
      </c>
      <c r="J44" s="297"/>
      <c r="K44" s="337">
        <f>K42+K43</f>
        <v>0</v>
      </c>
      <c r="L44" s="337">
        <f>L42+L43</f>
        <v>12444</v>
      </c>
      <c r="M44" s="210">
        <f>M42+M43</f>
        <v>12444</v>
      </c>
      <c r="N44" s="210">
        <f>N42+N43</f>
        <v>234350</v>
      </c>
      <c r="O44" s="126">
        <v>0</v>
      </c>
      <c r="P44" s="126">
        <v>0</v>
      </c>
      <c r="Q44" s="447">
        <f>SUM(Q42:Q43)</f>
        <v>0</v>
      </c>
      <c r="R44" s="447">
        <f>SUM(R42:R43)</f>
        <v>0</v>
      </c>
    </row>
    <row r="45" spans="1:18" s="100" customFormat="1" ht="51" customHeight="1">
      <c r="A45" s="172"/>
      <c r="B45" s="303"/>
      <c r="C45" s="491" t="s">
        <v>161</v>
      </c>
      <c r="D45" s="492"/>
      <c r="E45" s="405" t="s">
        <v>171</v>
      </c>
      <c r="F45" s="305" t="s">
        <v>153</v>
      </c>
      <c r="G45" s="302"/>
      <c r="H45" s="315" t="s">
        <v>152</v>
      </c>
      <c r="I45" s="500" t="s">
        <v>1</v>
      </c>
      <c r="J45" s="487"/>
      <c r="K45" s="340">
        <v>0</v>
      </c>
      <c r="L45" s="340">
        <v>0</v>
      </c>
      <c r="M45" s="307">
        <v>4880</v>
      </c>
      <c r="N45" s="307">
        <v>26000</v>
      </c>
      <c r="O45" s="307">
        <v>1000000</v>
      </c>
      <c r="P45" s="440">
        <v>120000</v>
      </c>
      <c r="Q45" s="260"/>
      <c r="R45" s="105"/>
    </row>
    <row r="46" spans="1:18" s="100" customFormat="1" ht="21" customHeight="1">
      <c r="A46" s="172"/>
      <c r="B46" s="311">
        <v>9</v>
      </c>
      <c r="C46" s="312"/>
      <c r="D46" s="313"/>
      <c r="E46" s="295"/>
      <c r="F46" s="306"/>
      <c r="G46" s="314">
        <f>M46+N46+O46+P46</f>
        <v>1150880</v>
      </c>
      <c r="H46" s="308"/>
      <c r="I46" s="309"/>
      <c r="J46" s="310"/>
      <c r="K46" s="339">
        <f aca="true" t="shared" si="1" ref="K46:P46">SUM(K45)</f>
        <v>0</v>
      </c>
      <c r="L46" s="339">
        <f t="shared" si="1"/>
        <v>0</v>
      </c>
      <c r="M46" s="277">
        <f t="shared" si="1"/>
        <v>4880</v>
      </c>
      <c r="N46" s="277">
        <v>26000</v>
      </c>
      <c r="O46" s="304">
        <f t="shared" si="1"/>
        <v>1000000</v>
      </c>
      <c r="P46" s="439">
        <f t="shared" si="1"/>
        <v>120000</v>
      </c>
      <c r="Q46" s="447">
        <f>SUM(Q45:Q45)</f>
        <v>0</v>
      </c>
      <c r="R46" s="447">
        <f>SUM(R45:R45)</f>
        <v>0</v>
      </c>
    </row>
    <row r="47" spans="1:18" s="100" customFormat="1" ht="34.5" customHeight="1">
      <c r="A47" s="260"/>
      <c r="B47" s="278"/>
      <c r="C47" s="481" t="s">
        <v>162</v>
      </c>
      <c r="D47" s="482"/>
      <c r="E47" s="473" t="s">
        <v>163</v>
      </c>
      <c r="F47" s="353" t="s">
        <v>82</v>
      </c>
      <c r="G47" s="316"/>
      <c r="H47" s="451">
        <v>754</v>
      </c>
      <c r="I47" s="486" t="s">
        <v>1</v>
      </c>
      <c r="J47" s="487"/>
      <c r="K47" s="338">
        <v>0</v>
      </c>
      <c r="L47" s="338">
        <v>0</v>
      </c>
      <c r="M47" s="274">
        <v>17780</v>
      </c>
      <c r="N47" s="274">
        <v>39000</v>
      </c>
      <c r="O47" s="294">
        <v>0</v>
      </c>
      <c r="P47" s="116">
        <v>0</v>
      </c>
      <c r="Q47" s="260"/>
      <c r="R47" s="105"/>
    </row>
    <row r="48" spans="1:18" s="100" customFormat="1" ht="34.5" customHeight="1">
      <c r="A48" s="260"/>
      <c r="B48" s="344"/>
      <c r="C48" s="498"/>
      <c r="D48" s="499"/>
      <c r="E48" s="474"/>
      <c r="F48" s="354"/>
      <c r="G48" s="345"/>
      <c r="H48" s="452"/>
      <c r="I48" s="450" t="s">
        <v>47</v>
      </c>
      <c r="J48" s="350"/>
      <c r="K48" s="351"/>
      <c r="L48" s="351"/>
      <c r="M48" s="352">
        <v>0</v>
      </c>
      <c r="N48" s="352">
        <v>600000</v>
      </c>
      <c r="O48" s="352">
        <v>0</v>
      </c>
      <c r="P48" s="225">
        <v>0</v>
      </c>
      <c r="Q48" s="260"/>
      <c r="R48" s="105"/>
    </row>
    <row r="49" spans="1:18" s="100" customFormat="1" ht="34.5" customHeight="1">
      <c r="A49" s="260"/>
      <c r="B49" s="363">
        <v>10</v>
      </c>
      <c r="C49" s="364"/>
      <c r="D49" s="365"/>
      <c r="E49" s="368"/>
      <c r="F49" s="369"/>
      <c r="G49" s="362">
        <f>M49+N49+O49+P49</f>
        <v>656780</v>
      </c>
      <c r="H49" s="453">
        <v>900</v>
      </c>
      <c r="I49" s="370" t="s">
        <v>2</v>
      </c>
      <c r="J49" s="371"/>
      <c r="K49" s="372"/>
      <c r="L49" s="372"/>
      <c r="M49" s="373">
        <f aca="true" t="shared" si="2" ref="M49:R49">SUM(M47:M48)</f>
        <v>17780</v>
      </c>
      <c r="N49" s="373">
        <f t="shared" si="2"/>
        <v>639000</v>
      </c>
      <c r="O49" s="374">
        <f t="shared" si="2"/>
        <v>0</v>
      </c>
      <c r="P49" s="441">
        <f t="shared" si="2"/>
        <v>0</v>
      </c>
      <c r="Q49" s="447">
        <f t="shared" si="2"/>
        <v>0</v>
      </c>
      <c r="R49" s="447">
        <f t="shared" si="2"/>
        <v>0</v>
      </c>
    </row>
    <row r="50" spans="1:18" s="100" customFormat="1" ht="33" customHeight="1">
      <c r="A50" s="260"/>
      <c r="B50" s="376"/>
      <c r="C50" s="454" t="s">
        <v>166</v>
      </c>
      <c r="D50" s="455"/>
      <c r="E50" s="377" t="s">
        <v>163</v>
      </c>
      <c r="F50" s="378" t="s">
        <v>165</v>
      </c>
      <c r="G50" s="379"/>
      <c r="H50" s="380">
        <v>926</v>
      </c>
      <c r="I50" s="456" t="s">
        <v>1</v>
      </c>
      <c r="J50" s="457"/>
      <c r="K50" s="390"/>
      <c r="L50" s="390"/>
      <c r="M50" s="391">
        <v>0</v>
      </c>
      <c r="N50" s="404">
        <v>4000</v>
      </c>
      <c r="O50" s="404">
        <v>0</v>
      </c>
      <c r="P50" s="442">
        <v>0</v>
      </c>
      <c r="Q50" s="260"/>
      <c r="R50" s="105"/>
    </row>
    <row r="51" spans="1:18" s="100" customFormat="1" ht="15.75" customHeight="1">
      <c r="A51" s="260"/>
      <c r="B51" s="396"/>
      <c r="C51" s="385"/>
      <c r="D51" s="397"/>
      <c r="E51" s="386"/>
      <c r="F51" s="387"/>
      <c r="G51" s="388"/>
      <c r="H51" s="389"/>
      <c r="I51" s="456" t="s">
        <v>47</v>
      </c>
      <c r="J51" s="458"/>
      <c r="K51" s="390"/>
      <c r="L51" s="390"/>
      <c r="M51" s="391">
        <v>0</v>
      </c>
      <c r="N51" s="404">
        <v>0</v>
      </c>
      <c r="O51" s="404">
        <v>0</v>
      </c>
      <c r="P51" s="404">
        <v>700000</v>
      </c>
      <c r="Q51" s="260"/>
      <c r="R51" s="105"/>
    </row>
    <row r="52" spans="1:18" s="100" customFormat="1" ht="14.25" customHeight="1">
      <c r="A52" s="260"/>
      <c r="B52" s="396"/>
      <c r="C52" s="385"/>
      <c r="D52" s="397"/>
      <c r="E52" s="386"/>
      <c r="F52" s="387"/>
      <c r="G52" s="388"/>
      <c r="H52" s="389"/>
      <c r="I52" s="456" t="s">
        <v>167</v>
      </c>
      <c r="J52" s="457"/>
      <c r="K52" s="390"/>
      <c r="L52" s="390"/>
      <c r="M52" s="391">
        <v>0</v>
      </c>
      <c r="N52" s="404">
        <v>0</v>
      </c>
      <c r="O52" s="404">
        <v>0</v>
      </c>
      <c r="P52" s="404">
        <v>666000</v>
      </c>
      <c r="Q52" s="260"/>
      <c r="R52" s="105"/>
    </row>
    <row r="53" spans="1:18" s="100" customFormat="1" ht="34.5" customHeight="1">
      <c r="A53" s="260"/>
      <c r="B53" s="382">
        <v>11</v>
      </c>
      <c r="C53" s="355"/>
      <c r="D53" s="356"/>
      <c r="E53" s="383"/>
      <c r="F53" s="384"/>
      <c r="G53" s="357">
        <f>M53+N53+O53+P53</f>
        <v>1370000</v>
      </c>
      <c r="H53" s="358"/>
      <c r="I53" s="403" t="s">
        <v>2</v>
      </c>
      <c r="J53" s="359"/>
      <c r="K53" s="360"/>
      <c r="L53" s="360"/>
      <c r="M53" s="361">
        <v>0</v>
      </c>
      <c r="N53" s="367">
        <f>SUM(N50:N52)</f>
        <v>4000</v>
      </c>
      <c r="O53" s="367">
        <f>SUM(O50:O52)</f>
        <v>0</v>
      </c>
      <c r="P53" s="443">
        <f>SUM(P50:P52)</f>
        <v>1366000</v>
      </c>
      <c r="Q53" s="447">
        <f>SUM(Q51:Q52)</f>
        <v>0</v>
      </c>
      <c r="R53" s="447">
        <f>SUM(R51:R52)</f>
        <v>0</v>
      </c>
    </row>
    <row r="54" spans="1:18" s="100" customFormat="1" ht="27" customHeight="1">
      <c r="A54" s="260"/>
      <c r="B54" s="392"/>
      <c r="C54" s="454" t="s">
        <v>168</v>
      </c>
      <c r="D54" s="455"/>
      <c r="E54" s="461" t="s">
        <v>163</v>
      </c>
      <c r="F54" s="378" t="s">
        <v>165</v>
      </c>
      <c r="G54" s="393"/>
      <c r="H54" s="394"/>
      <c r="I54" s="463" t="s">
        <v>170</v>
      </c>
      <c r="J54" s="458"/>
      <c r="K54" s="395"/>
      <c r="L54" s="395"/>
      <c r="M54" s="400">
        <v>0</v>
      </c>
      <c r="N54" s="404">
        <v>10000</v>
      </c>
      <c r="O54" s="404">
        <v>0</v>
      </c>
      <c r="P54" s="442">
        <v>0</v>
      </c>
      <c r="Q54" s="260"/>
      <c r="R54" s="105"/>
    </row>
    <row r="55" spans="1:18" s="100" customFormat="1" ht="20.25" customHeight="1">
      <c r="A55" s="260"/>
      <c r="B55" s="398"/>
      <c r="C55" s="459"/>
      <c r="D55" s="460"/>
      <c r="E55" s="462"/>
      <c r="F55" s="387"/>
      <c r="G55" s="399"/>
      <c r="H55" s="401">
        <v>852</v>
      </c>
      <c r="I55" s="464" t="s">
        <v>47</v>
      </c>
      <c r="J55" s="457"/>
      <c r="K55" s="395"/>
      <c r="L55" s="395"/>
      <c r="M55" s="381">
        <v>0</v>
      </c>
      <c r="N55" s="404">
        <v>0</v>
      </c>
      <c r="O55" s="404">
        <v>200000</v>
      </c>
      <c r="P55" s="444">
        <v>0</v>
      </c>
      <c r="Q55" s="260"/>
      <c r="R55" s="105"/>
    </row>
    <row r="56" spans="1:18" s="100" customFormat="1" ht="34.5" customHeight="1">
      <c r="A56" s="260"/>
      <c r="B56" s="382">
        <v>12</v>
      </c>
      <c r="C56" s="355"/>
      <c r="D56" s="356"/>
      <c r="E56" s="383"/>
      <c r="F56" s="384"/>
      <c r="G56" s="357">
        <f>N56+O56+P56</f>
        <v>210000</v>
      </c>
      <c r="H56" s="358"/>
      <c r="I56" s="403" t="s">
        <v>2</v>
      </c>
      <c r="J56" s="359"/>
      <c r="K56" s="360"/>
      <c r="L56" s="360"/>
      <c r="M56" s="361">
        <f aca="true" t="shared" si="3" ref="M56:R56">SUM(M54:M55)</f>
        <v>0</v>
      </c>
      <c r="N56" s="361">
        <f t="shared" si="3"/>
        <v>10000</v>
      </c>
      <c r="O56" s="361">
        <f t="shared" si="3"/>
        <v>200000</v>
      </c>
      <c r="P56" s="443">
        <f t="shared" si="3"/>
        <v>0</v>
      </c>
      <c r="Q56" s="447">
        <f t="shared" si="3"/>
        <v>0</v>
      </c>
      <c r="R56" s="447">
        <f t="shared" si="3"/>
        <v>0</v>
      </c>
    </row>
    <row r="57" spans="1:18" s="100" customFormat="1" ht="33" customHeight="1">
      <c r="A57" s="260"/>
      <c r="B57" s="344"/>
      <c r="C57" s="481" t="s">
        <v>169</v>
      </c>
      <c r="D57" s="482"/>
      <c r="E57" s="349" t="s">
        <v>163</v>
      </c>
      <c r="F57" s="375" t="s">
        <v>172</v>
      </c>
      <c r="G57" s="270"/>
      <c r="H57" s="402"/>
      <c r="I57" s="483" t="s">
        <v>47</v>
      </c>
      <c r="J57" s="484"/>
      <c r="K57" s="338"/>
      <c r="L57" s="338"/>
      <c r="M57" s="274">
        <v>0</v>
      </c>
      <c r="N57" s="274">
        <v>150000</v>
      </c>
      <c r="O57" s="415">
        <v>0</v>
      </c>
      <c r="P57" s="225">
        <v>0</v>
      </c>
      <c r="Q57" s="137">
        <v>0</v>
      </c>
      <c r="R57" s="105"/>
    </row>
    <row r="58" spans="1:18" s="100" customFormat="1" ht="17.25" customHeight="1">
      <c r="A58" s="260"/>
      <c r="B58" s="344"/>
      <c r="C58" s="409"/>
      <c r="D58" s="406"/>
      <c r="E58" s="349"/>
      <c r="F58" s="375"/>
      <c r="G58" s="270"/>
      <c r="H58" s="402"/>
      <c r="I58" s="500" t="s">
        <v>1</v>
      </c>
      <c r="J58" s="458"/>
      <c r="K58" s="338"/>
      <c r="L58" s="338"/>
      <c r="M58" s="274">
        <v>0</v>
      </c>
      <c r="N58" s="274">
        <v>5000</v>
      </c>
      <c r="O58" s="415">
        <v>40000</v>
      </c>
      <c r="P58" s="225">
        <v>60000</v>
      </c>
      <c r="Q58" s="116">
        <v>0</v>
      </c>
      <c r="R58" s="105"/>
    </row>
    <row r="59" spans="1:18" s="100" customFormat="1" ht="18.75" customHeight="1">
      <c r="A59" s="260"/>
      <c r="B59" s="344"/>
      <c r="C59" s="409"/>
      <c r="D59" s="406"/>
      <c r="E59" s="349"/>
      <c r="F59" s="375"/>
      <c r="G59" s="270"/>
      <c r="H59" s="402"/>
      <c r="I59" s="500" t="s">
        <v>48</v>
      </c>
      <c r="J59" s="458"/>
      <c r="K59" s="338"/>
      <c r="L59" s="338"/>
      <c r="M59" s="274">
        <v>0</v>
      </c>
      <c r="N59" s="274">
        <v>0</v>
      </c>
      <c r="O59" s="415">
        <v>0</v>
      </c>
      <c r="P59" s="225">
        <v>460000</v>
      </c>
      <c r="Q59" s="116">
        <v>0</v>
      </c>
      <c r="R59" s="105"/>
    </row>
    <row r="60" spans="1:18" s="100" customFormat="1" ht="26.25" customHeight="1">
      <c r="A60" s="260"/>
      <c r="B60" s="300">
        <v>13</v>
      </c>
      <c r="C60" s="298"/>
      <c r="D60" s="299"/>
      <c r="E60" s="298"/>
      <c r="F60" s="301"/>
      <c r="G60" s="357">
        <f>M60+N60+O60+P60+Q60+R60</f>
        <v>715000</v>
      </c>
      <c r="H60" s="366">
        <v>801</v>
      </c>
      <c r="I60" s="495" t="s">
        <v>2</v>
      </c>
      <c r="J60" s="496"/>
      <c r="K60" s="339">
        <f>K47</f>
        <v>0</v>
      </c>
      <c r="L60" s="339">
        <f>L47</f>
        <v>0</v>
      </c>
      <c r="M60" s="277">
        <f>M57</f>
        <v>0</v>
      </c>
      <c r="N60" s="277">
        <f>N57+N58</f>
        <v>155000</v>
      </c>
      <c r="O60" s="416">
        <f>SUM(O57,O58,O59)</f>
        <v>40000</v>
      </c>
      <c r="P60" s="277">
        <f>SUM(P57:P59)</f>
        <v>520000</v>
      </c>
      <c r="Q60" s="447">
        <f>SUM(Q58:Q59)</f>
        <v>0</v>
      </c>
      <c r="R60" s="447">
        <f>SUM(R58:R59)</f>
        <v>0</v>
      </c>
    </row>
    <row r="61" spans="1:19" s="100" customFormat="1" ht="21" customHeight="1">
      <c r="A61" s="172"/>
      <c r="B61" s="239"/>
      <c r="C61" s="124"/>
      <c r="D61" s="124"/>
      <c r="E61" s="124"/>
      <c r="F61" s="216"/>
      <c r="G61" s="271"/>
      <c r="H61" s="171"/>
      <c r="I61" s="211"/>
      <c r="J61" s="211"/>
      <c r="K61" s="341" t="e">
        <f>K13+K21+K30+K33+K39++K41+#REF!+K44+#REF!+#REF!+K46+K60</f>
        <v>#REF!</v>
      </c>
      <c r="L61" s="341" t="e">
        <f>L13+L21+L30+L33+L39++L41+#REF!+L44+#REF!+#REF!+L46+L60</f>
        <v>#REF!</v>
      </c>
      <c r="M61" s="271">
        <f>M13+M21+M30+M33+M39++M41+M44+M46+M49+M60</f>
        <v>5910313.78</v>
      </c>
      <c r="N61" s="271">
        <f>N13+N21+N30+N33+N39++N41+N44+N46+N49+N60</f>
        <v>6282734.07</v>
      </c>
      <c r="O61" s="271">
        <f>O13+O21+O30+O33+O39++O41+O44+O46+O49+O60</f>
        <v>4018713.6799999997</v>
      </c>
      <c r="P61" s="271">
        <f>P13+P21+P30+P33+P36+P39+P41+P44+P46+P49+P53+P56+P60</f>
        <v>4806000</v>
      </c>
      <c r="Q61" s="271">
        <f>Q13+Q21+Q30+Q33+Q36+Q39+Q41+Q44+Q46+Q49+Q53+Q56+Q60</f>
        <v>3300000</v>
      </c>
      <c r="R61" s="271">
        <f>R13+R21+R30+R33+R36+R39+R41+R44+R46+R49+R53+R56+R60</f>
        <v>1600000</v>
      </c>
      <c r="S61" s="268"/>
    </row>
    <row r="62" spans="3:15" s="100" customFormat="1" ht="21" customHeight="1">
      <c r="C62" s="97"/>
      <c r="D62" s="97"/>
      <c r="E62" s="97"/>
      <c r="F62" s="185"/>
      <c r="G62" s="268"/>
      <c r="I62" s="245"/>
      <c r="J62" s="245"/>
      <c r="K62" s="342"/>
      <c r="L62" s="342"/>
      <c r="M62" s="268"/>
      <c r="N62" s="268"/>
      <c r="O62" s="268"/>
    </row>
    <row r="63" ht="21" customHeight="1">
      <c r="F63" s="185"/>
    </row>
    <row r="64" spans="6:16" ht="21" customHeight="1">
      <c r="F64" s="185"/>
      <c r="M64" s="119"/>
      <c r="N64" s="194"/>
      <c r="P64" s="119"/>
    </row>
    <row r="65" ht="21" customHeight="1">
      <c r="F65" s="185"/>
    </row>
    <row r="66" ht="21" customHeight="1">
      <c r="F66" s="185"/>
    </row>
    <row r="67" ht="21" customHeight="1">
      <c r="F67" s="185"/>
    </row>
    <row r="68" ht="21" customHeight="1">
      <c r="F68" s="185"/>
    </row>
    <row r="69" spans="2:20" s="219" customFormat="1" ht="21" customHeight="1">
      <c r="B69" s="220"/>
      <c r="F69" s="223"/>
      <c r="K69" s="343"/>
      <c r="L69" s="343"/>
      <c r="O69" s="269"/>
      <c r="P69" s="218"/>
      <c r="Q69" s="218"/>
      <c r="R69" s="218"/>
      <c r="S69" s="218"/>
      <c r="T69" s="218"/>
    </row>
    <row r="70" spans="2:20" s="219" customFormat="1" ht="21" customHeight="1">
      <c r="B70" s="220"/>
      <c r="F70" s="223"/>
      <c r="K70" s="343"/>
      <c r="L70" s="343"/>
      <c r="O70" s="269"/>
      <c r="P70" s="218"/>
      <c r="Q70" s="218"/>
      <c r="R70" s="218"/>
      <c r="S70" s="218"/>
      <c r="T70" s="218"/>
    </row>
    <row r="71" spans="2:20" s="219" customFormat="1" ht="21" customHeight="1">
      <c r="B71" s="220"/>
      <c r="F71" s="223"/>
      <c r="K71" s="343"/>
      <c r="L71" s="343"/>
      <c r="O71" s="269"/>
      <c r="P71" s="218"/>
      <c r="Q71" s="218"/>
      <c r="R71" s="218"/>
      <c r="S71" s="218"/>
      <c r="T71" s="218"/>
    </row>
    <row r="72" spans="2:20" s="219" customFormat="1" ht="21" customHeight="1">
      <c r="B72" s="220"/>
      <c r="F72" s="223"/>
      <c r="K72" s="343"/>
      <c r="L72" s="343"/>
      <c r="O72" s="269"/>
      <c r="P72" s="218"/>
      <c r="Q72" s="218"/>
      <c r="R72" s="218"/>
      <c r="S72" s="218"/>
      <c r="T72" s="218"/>
    </row>
    <row r="73" spans="2:20" s="219" customFormat="1" ht="21" customHeight="1">
      <c r="B73" s="220"/>
      <c r="F73" s="223"/>
      <c r="K73" s="343"/>
      <c r="L73" s="343"/>
      <c r="O73" s="269"/>
      <c r="P73" s="218"/>
      <c r="Q73" s="218"/>
      <c r="R73" s="218"/>
      <c r="S73" s="218"/>
      <c r="T73" s="218"/>
    </row>
    <row r="74" spans="2:20" s="219" customFormat="1" ht="21" customHeight="1">
      <c r="B74" s="220"/>
      <c r="F74" s="223"/>
      <c r="K74" s="343"/>
      <c r="L74" s="343"/>
      <c r="O74" s="269"/>
      <c r="P74" s="218"/>
      <c r="Q74" s="218"/>
      <c r="R74" s="218"/>
      <c r="S74" s="218"/>
      <c r="T74" s="218"/>
    </row>
    <row r="75" spans="2:20" s="219" customFormat="1" ht="21" customHeight="1">
      <c r="B75" s="220"/>
      <c r="F75" s="223"/>
      <c r="K75" s="343"/>
      <c r="L75" s="343"/>
      <c r="O75" s="269"/>
      <c r="P75" s="218"/>
      <c r="Q75" s="218"/>
      <c r="R75" s="218"/>
      <c r="S75" s="218"/>
      <c r="T75" s="218"/>
    </row>
    <row r="76" spans="2:20" s="219" customFormat="1" ht="21" customHeight="1">
      <c r="B76" s="220"/>
      <c r="F76" s="223"/>
      <c r="K76" s="343"/>
      <c r="L76" s="343"/>
      <c r="O76" s="269"/>
      <c r="P76" s="218"/>
      <c r="Q76" s="218"/>
      <c r="R76" s="218"/>
      <c r="S76" s="218"/>
      <c r="T76" s="218"/>
    </row>
    <row r="77" spans="2:20" s="219" customFormat="1" ht="21" customHeight="1">
      <c r="B77" s="220"/>
      <c r="F77" s="223"/>
      <c r="K77" s="343"/>
      <c r="L77" s="343"/>
      <c r="O77" s="269"/>
      <c r="P77" s="218"/>
      <c r="Q77" s="218"/>
      <c r="R77" s="218"/>
      <c r="S77" s="218"/>
      <c r="T77" s="218"/>
    </row>
    <row r="78" spans="2:20" s="219" customFormat="1" ht="21" customHeight="1">
      <c r="B78" s="220"/>
      <c r="F78" s="223"/>
      <c r="K78" s="343"/>
      <c r="L78" s="343"/>
      <c r="O78" s="269"/>
      <c r="P78" s="218"/>
      <c r="Q78" s="218"/>
      <c r="R78" s="218"/>
      <c r="S78" s="218"/>
      <c r="T78" s="218"/>
    </row>
    <row r="79" ht="21" customHeight="1">
      <c r="F79" s="185"/>
    </row>
    <row r="80" ht="21" customHeight="1">
      <c r="F80" s="185"/>
    </row>
    <row r="81" ht="21" customHeight="1">
      <c r="F81" s="185"/>
    </row>
    <row r="82" ht="21" customHeight="1">
      <c r="F82" s="185"/>
    </row>
    <row r="83" ht="21" customHeight="1">
      <c r="F83" s="185"/>
    </row>
    <row r="84" ht="21" customHeight="1">
      <c r="F84" s="185"/>
    </row>
    <row r="85" ht="21" customHeight="1">
      <c r="F85" s="185"/>
    </row>
    <row r="86" ht="21" customHeight="1">
      <c r="F86" s="185"/>
    </row>
    <row r="87" ht="21" customHeight="1">
      <c r="F87" s="185"/>
    </row>
    <row r="88" ht="21" customHeight="1">
      <c r="F88" s="185"/>
    </row>
    <row r="89" ht="21" customHeight="1">
      <c r="F89" s="185"/>
    </row>
    <row r="90" ht="21" customHeight="1">
      <c r="F90" s="185"/>
    </row>
    <row r="91" ht="21" customHeight="1">
      <c r="F91" s="185"/>
    </row>
    <row r="92" ht="21" customHeight="1">
      <c r="F92" s="185"/>
    </row>
    <row r="93" ht="21" customHeight="1">
      <c r="F93" s="185"/>
    </row>
    <row r="94" ht="21" customHeight="1">
      <c r="F94" s="185"/>
    </row>
    <row r="95" ht="21" customHeight="1">
      <c r="F95" s="185"/>
    </row>
    <row r="96" ht="21" customHeight="1">
      <c r="F96" s="185"/>
    </row>
    <row r="97" ht="21" customHeight="1">
      <c r="F97" s="185"/>
    </row>
    <row r="98" ht="21" customHeight="1">
      <c r="F98" s="185"/>
    </row>
    <row r="99" ht="21" customHeight="1">
      <c r="F99" s="185"/>
    </row>
    <row r="100" ht="21" customHeight="1">
      <c r="F100" s="185"/>
    </row>
    <row r="101" ht="21" customHeight="1">
      <c r="F101" s="185"/>
    </row>
    <row r="102" ht="21" customHeight="1">
      <c r="F102" s="185"/>
    </row>
    <row r="103" ht="21" customHeight="1">
      <c r="F103" s="185"/>
    </row>
    <row r="104" ht="21" customHeight="1">
      <c r="F104" s="185"/>
    </row>
    <row r="105" ht="21" customHeight="1">
      <c r="F105" s="185"/>
    </row>
    <row r="106" ht="21" customHeight="1">
      <c r="F106" s="185"/>
    </row>
    <row r="107" ht="21" customHeight="1">
      <c r="F107" s="185"/>
    </row>
    <row r="108" ht="21" customHeight="1">
      <c r="F108" s="185"/>
    </row>
    <row r="109" ht="21" customHeight="1">
      <c r="F109" s="185"/>
    </row>
    <row r="110" ht="21" customHeight="1">
      <c r="F110" s="185"/>
    </row>
    <row r="111" ht="21" customHeight="1">
      <c r="F111" s="185"/>
    </row>
    <row r="112" ht="21" customHeight="1">
      <c r="F112" s="185"/>
    </row>
    <row r="113" ht="21" customHeight="1">
      <c r="F113" s="185"/>
    </row>
    <row r="114" ht="21" customHeight="1">
      <c r="F114" s="185"/>
    </row>
    <row r="115" ht="21" customHeight="1">
      <c r="F115" s="185"/>
    </row>
    <row r="116" ht="21" customHeight="1">
      <c r="F116" s="185"/>
    </row>
    <row r="117" ht="21" customHeight="1">
      <c r="F117" s="185"/>
    </row>
    <row r="118" ht="21" customHeight="1">
      <c r="F118" s="185"/>
    </row>
    <row r="119" ht="21" customHeight="1">
      <c r="F119" s="185"/>
    </row>
    <row r="120" ht="21" customHeight="1">
      <c r="F120" s="185"/>
    </row>
    <row r="121" ht="21" customHeight="1">
      <c r="F121" s="185"/>
    </row>
    <row r="122" ht="21" customHeight="1">
      <c r="F122" s="185"/>
    </row>
    <row r="123" ht="21" customHeight="1">
      <c r="F123" s="185"/>
    </row>
    <row r="124" ht="21" customHeight="1">
      <c r="F124" s="185"/>
    </row>
    <row r="125" ht="21" customHeight="1">
      <c r="F125" s="185"/>
    </row>
    <row r="126" ht="21" customHeight="1">
      <c r="F126" s="185"/>
    </row>
    <row r="127" ht="21" customHeight="1">
      <c r="F127" s="185"/>
    </row>
    <row r="128" ht="21" customHeight="1">
      <c r="F128" s="185"/>
    </row>
    <row r="129" ht="21" customHeight="1">
      <c r="F129" s="185"/>
    </row>
    <row r="130" ht="21" customHeight="1">
      <c r="F130" s="185"/>
    </row>
    <row r="131" ht="21" customHeight="1">
      <c r="F131" s="185"/>
    </row>
    <row r="132" ht="21" customHeight="1">
      <c r="F132" s="185"/>
    </row>
    <row r="133" ht="21" customHeight="1">
      <c r="F133" s="185"/>
    </row>
    <row r="134" ht="21" customHeight="1">
      <c r="F134" s="185"/>
    </row>
    <row r="135" ht="21" customHeight="1">
      <c r="F135" s="185"/>
    </row>
    <row r="136" ht="21" customHeight="1">
      <c r="F136" s="185"/>
    </row>
    <row r="137" ht="21" customHeight="1">
      <c r="F137" s="185"/>
    </row>
    <row r="138" ht="21" customHeight="1">
      <c r="F138" s="185"/>
    </row>
    <row r="139" ht="21" customHeight="1">
      <c r="F139" s="185"/>
    </row>
    <row r="140" ht="21" customHeight="1">
      <c r="F140" s="185"/>
    </row>
    <row r="141" ht="21" customHeight="1">
      <c r="F141" s="185"/>
    </row>
    <row r="142" ht="21" customHeight="1">
      <c r="F142" s="185"/>
    </row>
    <row r="143" ht="21" customHeight="1">
      <c r="F143" s="185"/>
    </row>
    <row r="144" ht="21" customHeight="1">
      <c r="F144" s="185"/>
    </row>
    <row r="145" ht="21" customHeight="1">
      <c r="F145" s="185"/>
    </row>
    <row r="146" ht="21" customHeight="1">
      <c r="F146" s="185"/>
    </row>
    <row r="147" ht="21" customHeight="1">
      <c r="F147" s="185"/>
    </row>
    <row r="148" ht="21" customHeight="1">
      <c r="F148" s="185"/>
    </row>
    <row r="149" ht="21" customHeight="1">
      <c r="F149" s="185"/>
    </row>
    <row r="150" ht="21" customHeight="1">
      <c r="F150" s="185"/>
    </row>
    <row r="151" ht="21" customHeight="1">
      <c r="F151" s="185"/>
    </row>
    <row r="152" ht="21" customHeight="1">
      <c r="F152" s="185"/>
    </row>
    <row r="153" ht="21" customHeight="1">
      <c r="F153" s="185"/>
    </row>
    <row r="154" ht="21" customHeight="1">
      <c r="F154" s="185"/>
    </row>
    <row r="155" ht="21" customHeight="1">
      <c r="F155" s="185"/>
    </row>
    <row r="156" ht="21" customHeight="1">
      <c r="F156" s="185"/>
    </row>
    <row r="157" ht="21" customHeight="1">
      <c r="F157" s="185"/>
    </row>
    <row r="158" ht="21" customHeight="1">
      <c r="F158" s="185"/>
    </row>
    <row r="159" ht="21" customHeight="1">
      <c r="F159" s="185"/>
    </row>
    <row r="160" ht="21" customHeight="1">
      <c r="F160" s="185"/>
    </row>
    <row r="161" ht="21" customHeight="1">
      <c r="F161" s="185"/>
    </row>
    <row r="162" ht="21" customHeight="1">
      <c r="F162" s="185"/>
    </row>
    <row r="163" ht="21" customHeight="1">
      <c r="F163" s="185"/>
    </row>
  </sheetData>
  <sheetProtection/>
  <mergeCells count="37">
    <mergeCell ref="E47:E48"/>
    <mergeCell ref="E42:E43"/>
    <mergeCell ref="I60:J60"/>
    <mergeCell ref="I43:J43"/>
    <mergeCell ref="I47:J47"/>
    <mergeCell ref="C47:D48"/>
    <mergeCell ref="I45:J45"/>
    <mergeCell ref="I59:J59"/>
    <mergeCell ref="I58:J58"/>
    <mergeCell ref="I34:J34"/>
    <mergeCell ref="I35:J35"/>
    <mergeCell ref="C57:D57"/>
    <mergeCell ref="I57:J57"/>
    <mergeCell ref="M1:O1"/>
    <mergeCell ref="J1:K1"/>
    <mergeCell ref="I42:J42"/>
    <mergeCell ref="B3:N3"/>
    <mergeCell ref="B4:N4"/>
    <mergeCell ref="C45:D45"/>
    <mergeCell ref="K5:N5"/>
    <mergeCell ref="I7:J7"/>
    <mergeCell ref="C18:D20"/>
    <mergeCell ref="E8:E12"/>
    <mergeCell ref="E34:E35"/>
    <mergeCell ref="E37:E38"/>
    <mergeCell ref="E31:E32"/>
    <mergeCell ref="E28:E29"/>
    <mergeCell ref="E18:E20"/>
    <mergeCell ref="C34:D35"/>
    <mergeCell ref="C50:D50"/>
    <mergeCell ref="I50:J50"/>
    <mergeCell ref="I52:J52"/>
    <mergeCell ref="I51:J51"/>
    <mergeCell ref="C54:D55"/>
    <mergeCell ref="E54:E55"/>
    <mergeCell ref="I54:J54"/>
    <mergeCell ref="I55:J55"/>
  </mergeCells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zoomScalePageLayoutView="0" workbookViewId="0" topLeftCell="E35">
      <selection activeCell="L55" sqref="L55"/>
    </sheetView>
  </sheetViews>
  <sheetFormatPr defaultColWidth="9.140625" defaultRowHeight="21" customHeight="1"/>
  <cols>
    <col min="1" max="1" width="1.7109375" style="97" hidden="1" customWidth="1"/>
    <col min="2" max="2" width="3.140625" style="97" customWidth="1"/>
    <col min="3" max="3" width="9.7109375" style="97" customWidth="1"/>
    <col min="4" max="4" width="46.00390625" style="97" customWidth="1"/>
    <col min="5" max="5" width="13.7109375" style="97" customWidth="1"/>
    <col min="6" max="6" width="14.140625" style="97" customWidth="1"/>
    <col min="7" max="7" width="8.7109375" style="97" customWidth="1"/>
    <col min="8" max="8" width="13.57421875" style="97" customWidth="1"/>
    <col min="9" max="9" width="26.8515625" style="97" customWidth="1"/>
    <col min="10" max="10" width="13.7109375" style="97" customWidth="1"/>
    <col min="11" max="11" width="16.28125" style="97" customWidth="1"/>
    <col min="12" max="12" width="16.7109375" style="97" customWidth="1"/>
    <col min="13" max="13" width="18.28125" style="97" customWidth="1"/>
    <col min="14" max="14" width="17.8515625" style="98" customWidth="1"/>
    <col min="15" max="19" width="9.140625" style="98" customWidth="1"/>
    <col min="20" max="16384" width="9.140625" style="97" customWidth="1"/>
  </cols>
  <sheetData>
    <row r="1" ht="21" customHeight="1">
      <c r="I1" s="97" t="s">
        <v>127</v>
      </c>
    </row>
    <row r="2" ht="21" customHeight="1">
      <c r="K2" s="97" t="s">
        <v>134</v>
      </c>
    </row>
    <row r="3" spans="2:19" s="99" customFormat="1" ht="21" customHeight="1">
      <c r="B3" s="488" t="s">
        <v>88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100"/>
      <c r="O3" s="100"/>
      <c r="P3" s="100"/>
      <c r="Q3" s="100"/>
      <c r="R3" s="100"/>
      <c r="S3" s="100"/>
    </row>
    <row r="4" spans="2:19" s="99" customFormat="1" ht="21" customHeight="1">
      <c r="B4" s="489" t="s">
        <v>89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100"/>
      <c r="O4" s="100"/>
      <c r="P4" s="100"/>
      <c r="Q4" s="100"/>
      <c r="R4" s="100"/>
      <c r="S4" s="100"/>
    </row>
    <row r="5" spans="2:14" ht="21" customHeight="1">
      <c r="B5" s="101" t="s">
        <v>9</v>
      </c>
      <c r="C5" s="102" t="s">
        <v>3</v>
      </c>
      <c r="D5" s="103"/>
      <c r="E5" s="103" t="s">
        <v>54</v>
      </c>
      <c r="F5" s="103" t="s">
        <v>56</v>
      </c>
      <c r="G5" s="101" t="s">
        <v>58</v>
      </c>
      <c r="H5" s="104" t="s">
        <v>0</v>
      </c>
      <c r="I5" s="105"/>
      <c r="J5" s="195"/>
      <c r="K5" s="195" t="s">
        <v>78</v>
      </c>
      <c r="L5" s="196"/>
      <c r="M5" s="196"/>
      <c r="N5" s="130"/>
    </row>
    <row r="6" spans="2:14" ht="21" customHeight="1">
      <c r="B6" s="108"/>
      <c r="C6" s="109"/>
      <c r="D6" s="110"/>
      <c r="E6" s="110" t="s">
        <v>55</v>
      </c>
      <c r="F6" s="110" t="s">
        <v>64</v>
      </c>
      <c r="G6" s="108" t="s">
        <v>59</v>
      </c>
      <c r="H6" s="109"/>
      <c r="I6" s="110"/>
      <c r="J6" s="111">
        <v>2008</v>
      </c>
      <c r="K6" s="112">
        <v>2009</v>
      </c>
      <c r="L6" s="113">
        <v>2010</v>
      </c>
      <c r="M6" s="224">
        <v>2011</v>
      </c>
      <c r="N6" s="105">
        <v>2012</v>
      </c>
    </row>
    <row r="7" spans="2:19" s="203" customFormat="1" ht="14.25" customHeight="1">
      <c r="B7" s="197">
        <v>1</v>
      </c>
      <c r="C7" s="198"/>
      <c r="D7" s="199">
        <v>2</v>
      </c>
      <c r="E7" s="199">
        <v>3</v>
      </c>
      <c r="F7" s="199">
        <v>4</v>
      </c>
      <c r="G7" s="197">
        <v>5</v>
      </c>
      <c r="H7" s="467">
        <v>6</v>
      </c>
      <c r="I7" s="468"/>
      <c r="J7" s="200">
        <v>7</v>
      </c>
      <c r="K7" s="201">
        <v>8</v>
      </c>
      <c r="L7" s="197">
        <v>9</v>
      </c>
      <c r="M7" s="201">
        <v>10</v>
      </c>
      <c r="N7" s="231"/>
      <c r="O7" s="202"/>
      <c r="P7" s="202"/>
      <c r="Q7" s="202"/>
      <c r="R7" s="202"/>
      <c r="S7" s="202"/>
    </row>
    <row r="8" spans="2:14" ht="21" customHeight="1">
      <c r="B8" s="114" t="s">
        <v>97</v>
      </c>
      <c r="C8" s="115" t="s">
        <v>39</v>
      </c>
      <c r="D8" s="115"/>
      <c r="E8" s="174" t="s">
        <v>61</v>
      </c>
      <c r="F8" s="186"/>
      <c r="G8" s="114"/>
      <c r="H8" s="106" t="s">
        <v>1</v>
      </c>
      <c r="I8" s="107"/>
      <c r="J8" s="116">
        <v>18910</v>
      </c>
      <c r="K8" s="116">
        <v>50000</v>
      </c>
      <c r="L8" s="117">
        <v>100000</v>
      </c>
      <c r="M8" s="116">
        <v>0</v>
      </c>
      <c r="N8" s="130"/>
    </row>
    <row r="9" spans="2:14" ht="21" customHeight="1">
      <c r="B9" s="118"/>
      <c r="C9" s="98" t="s">
        <v>113</v>
      </c>
      <c r="D9" s="98"/>
      <c r="E9" s="175">
        <v>2010</v>
      </c>
      <c r="F9" s="119"/>
      <c r="G9" s="120">
        <v>801</v>
      </c>
      <c r="H9" s="106" t="s">
        <v>47</v>
      </c>
      <c r="I9" s="107"/>
      <c r="J9" s="116"/>
      <c r="K9" s="116">
        <v>1200000</v>
      </c>
      <c r="L9" s="117">
        <v>2000000</v>
      </c>
      <c r="M9" s="116">
        <v>0</v>
      </c>
      <c r="N9" s="130"/>
    </row>
    <row r="10" spans="2:19" s="129" customFormat="1" ht="21" customHeight="1">
      <c r="B10" s="121"/>
      <c r="C10" s="122"/>
      <c r="D10" s="122"/>
      <c r="E10" s="176"/>
      <c r="F10" s="188">
        <f>J10+K10+L10+M10+N10</f>
        <v>3368910</v>
      </c>
      <c r="G10" s="123"/>
      <c r="H10" s="124" t="s">
        <v>2</v>
      </c>
      <c r="I10" s="125"/>
      <c r="J10" s="126">
        <f>J9+J8</f>
        <v>18910</v>
      </c>
      <c r="K10" s="126">
        <f>K9+K8</f>
        <v>1250000</v>
      </c>
      <c r="L10" s="126">
        <f>L9+L8</f>
        <v>2100000</v>
      </c>
      <c r="M10" s="126">
        <f>M9+M8</f>
        <v>0</v>
      </c>
      <c r="N10" s="157"/>
      <c r="O10" s="128"/>
      <c r="P10" s="128"/>
      <c r="Q10" s="128"/>
      <c r="R10" s="128"/>
      <c r="S10" s="128"/>
    </row>
    <row r="11" spans="2:14" ht="21" customHeight="1">
      <c r="B11" s="114" t="s">
        <v>98</v>
      </c>
      <c r="C11" s="98" t="s">
        <v>36</v>
      </c>
      <c r="D11" s="98"/>
      <c r="E11" s="213"/>
      <c r="F11" s="131"/>
      <c r="G11" s="143"/>
      <c r="H11" s="114" t="s">
        <v>143</v>
      </c>
      <c r="I11" s="130" t="s">
        <v>5</v>
      </c>
      <c r="J11" s="131">
        <v>46944.38</v>
      </c>
      <c r="K11" s="132">
        <v>15000</v>
      </c>
      <c r="L11" s="132">
        <v>1275651.46</v>
      </c>
      <c r="M11" s="132">
        <v>1266866.03</v>
      </c>
      <c r="N11" s="117"/>
    </row>
    <row r="12" spans="2:14" ht="21" customHeight="1">
      <c r="B12" s="120"/>
      <c r="C12" s="98" t="s">
        <v>37</v>
      </c>
      <c r="D12" s="98"/>
      <c r="E12" s="214" t="s">
        <v>61</v>
      </c>
      <c r="F12" s="164"/>
      <c r="G12" s="144"/>
      <c r="H12" s="120" t="s">
        <v>144</v>
      </c>
      <c r="I12" s="114" t="s">
        <v>57</v>
      </c>
      <c r="J12" s="131">
        <v>3177.76</v>
      </c>
      <c r="K12" s="131">
        <v>3300</v>
      </c>
      <c r="L12" s="132">
        <v>1767275.34</v>
      </c>
      <c r="M12" s="132">
        <v>1755104.06</v>
      </c>
      <c r="N12" s="232"/>
    </row>
    <row r="13" spans="2:14" ht="21" customHeight="1">
      <c r="B13" s="120"/>
      <c r="C13" s="98" t="s">
        <v>38</v>
      </c>
      <c r="D13" s="98"/>
      <c r="E13" s="214">
        <v>2011</v>
      </c>
      <c r="F13" s="164"/>
      <c r="G13" s="159" t="s">
        <v>60</v>
      </c>
      <c r="H13" s="120" t="s">
        <v>1</v>
      </c>
      <c r="I13" s="134" t="s">
        <v>6</v>
      </c>
      <c r="J13" s="135"/>
      <c r="K13" s="135"/>
      <c r="L13" s="135"/>
      <c r="M13" s="225"/>
      <c r="N13" s="117"/>
    </row>
    <row r="14" spans="2:14" ht="21" customHeight="1">
      <c r="B14" s="120"/>
      <c r="C14" s="98"/>
      <c r="D14" s="98"/>
      <c r="E14" s="214"/>
      <c r="F14" s="164"/>
      <c r="G14" s="144"/>
      <c r="H14" s="136"/>
      <c r="I14" s="130" t="s">
        <v>57</v>
      </c>
      <c r="J14" s="135">
        <v>25577.56</v>
      </c>
      <c r="K14" s="117">
        <v>20000</v>
      </c>
      <c r="L14" s="117">
        <v>0</v>
      </c>
      <c r="M14" s="225">
        <v>0</v>
      </c>
      <c r="N14" s="130"/>
    </row>
    <row r="15" spans="2:14" ht="21" customHeight="1">
      <c r="B15" s="120"/>
      <c r="C15" s="98"/>
      <c r="D15" s="98"/>
      <c r="E15" s="214"/>
      <c r="F15" s="164"/>
      <c r="G15" s="144"/>
      <c r="H15" s="137" t="s">
        <v>4</v>
      </c>
      <c r="I15" s="107"/>
      <c r="J15" s="117">
        <v>0</v>
      </c>
      <c r="K15" s="116">
        <v>0</v>
      </c>
      <c r="L15" s="116">
        <v>6757418.26</v>
      </c>
      <c r="M15" s="116">
        <v>6710879.7</v>
      </c>
      <c r="N15" s="130"/>
    </row>
    <row r="16" spans="2:19" s="129" customFormat="1" ht="21" customHeight="1">
      <c r="B16" s="138"/>
      <c r="C16" s="128"/>
      <c r="D16" s="128"/>
      <c r="E16" s="217"/>
      <c r="F16" s="192">
        <f>J16+K16+L16+M16+N16</f>
        <v>19647194.549999997</v>
      </c>
      <c r="G16" s="146"/>
      <c r="H16" s="139" t="s">
        <v>2</v>
      </c>
      <c r="I16" s="140"/>
      <c r="J16" s="141">
        <f>J11+J12+J14+J15</f>
        <v>75699.7</v>
      </c>
      <c r="K16" s="141">
        <f>K11+K12+K14+K15</f>
        <v>38300</v>
      </c>
      <c r="L16" s="141">
        <f>L11+L12+L14+L15</f>
        <v>9800345.059999999</v>
      </c>
      <c r="M16" s="141">
        <f>M11+M12+M14+M15</f>
        <v>9732849.79</v>
      </c>
      <c r="N16" s="157"/>
      <c r="O16" s="128"/>
      <c r="P16" s="128"/>
      <c r="Q16" s="128"/>
      <c r="R16" s="128"/>
      <c r="S16" s="128"/>
    </row>
    <row r="17" spans="2:14" ht="21" customHeight="1">
      <c r="B17" s="120" t="s">
        <v>99</v>
      </c>
      <c r="C17" s="142" t="s">
        <v>128</v>
      </c>
      <c r="D17" s="115"/>
      <c r="E17" s="213"/>
      <c r="F17" s="164"/>
      <c r="G17" s="143"/>
      <c r="H17" s="137" t="s">
        <v>1</v>
      </c>
      <c r="I17" s="107"/>
      <c r="J17" s="117">
        <v>0</v>
      </c>
      <c r="K17" s="117">
        <v>50000</v>
      </c>
      <c r="L17" s="117">
        <v>0</v>
      </c>
      <c r="M17" s="116">
        <v>0</v>
      </c>
      <c r="N17" s="130"/>
    </row>
    <row r="18" spans="2:14" ht="21" customHeight="1">
      <c r="B18" s="120"/>
      <c r="C18" s="136" t="s">
        <v>129</v>
      </c>
      <c r="D18" s="98"/>
      <c r="E18" s="214"/>
      <c r="F18" s="164"/>
      <c r="G18" s="144">
        <v>926</v>
      </c>
      <c r="H18" s="151" t="s">
        <v>47</v>
      </c>
      <c r="I18" s="152"/>
      <c r="J18" s="135">
        <v>0</v>
      </c>
      <c r="K18" s="117">
        <v>0</v>
      </c>
      <c r="L18" s="117">
        <v>834000</v>
      </c>
      <c r="M18" s="116">
        <v>834000</v>
      </c>
      <c r="N18" s="130"/>
    </row>
    <row r="19" spans="2:14" ht="21" customHeight="1">
      <c r="B19" s="120"/>
      <c r="C19" s="136" t="s">
        <v>130</v>
      </c>
      <c r="D19" s="98"/>
      <c r="E19" s="214">
        <v>2010</v>
      </c>
      <c r="F19" s="164"/>
      <c r="G19" s="144"/>
      <c r="H19" s="134" t="s">
        <v>53</v>
      </c>
      <c r="I19" s="134"/>
      <c r="J19" s="135">
        <v>0</v>
      </c>
      <c r="K19" s="135">
        <v>0</v>
      </c>
      <c r="L19" s="135">
        <v>666000</v>
      </c>
      <c r="M19" s="116">
        <v>666000</v>
      </c>
      <c r="N19" s="130"/>
    </row>
    <row r="20" spans="2:19" s="129" customFormat="1" ht="21" customHeight="1">
      <c r="B20" s="123"/>
      <c r="C20" s="145"/>
      <c r="D20" s="122"/>
      <c r="E20" s="217"/>
      <c r="F20" s="192">
        <f>J20+K20+L20+M20+N20</f>
        <v>3050000</v>
      </c>
      <c r="G20" s="146"/>
      <c r="H20" s="148" t="s">
        <v>2</v>
      </c>
      <c r="I20" s="153"/>
      <c r="J20" s="127">
        <f>J17+J18+J19</f>
        <v>0</v>
      </c>
      <c r="K20" s="127">
        <f>K17+K18+K19</f>
        <v>50000</v>
      </c>
      <c r="L20" s="127">
        <f>L17+L18+L19</f>
        <v>1500000</v>
      </c>
      <c r="M20" s="126">
        <f>M17+M18+M19</f>
        <v>1500000</v>
      </c>
      <c r="N20" s="157"/>
      <c r="O20" s="128"/>
      <c r="P20" s="128"/>
      <c r="Q20" s="128"/>
      <c r="R20" s="128"/>
      <c r="S20" s="128"/>
    </row>
    <row r="21" spans="2:14" ht="21" customHeight="1">
      <c r="B21" s="114" t="s">
        <v>104</v>
      </c>
      <c r="C21" s="142" t="s">
        <v>20</v>
      </c>
      <c r="D21" s="143"/>
      <c r="E21" s="221"/>
      <c r="F21" s="164"/>
      <c r="G21" s="144"/>
      <c r="H21" s="134" t="s">
        <v>42</v>
      </c>
      <c r="I21" s="134"/>
      <c r="J21" s="117">
        <v>0</v>
      </c>
      <c r="K21" s="117">
        <v>66000</v>
      </c>
      <c r="L21" s="117">
        <v>150000</v>
      </c>
      <c r="M21" s="116">
        <v>300000</v>
      </c>
      <c r="N21" s="130"/>
    </row>
    <row r="22" spans="2:14" ht="21" customHeight="1">
      <c r="B22" s="120"/>
      <c r="C22" s="136" t="s">
        <v>21</v>
      </c>
      <c r="D22" s="144"/>
      <c r="E22" s="221" t="s">
        <v>63</v>
      </c>
      <c r="F22" s="164"/>
      <c r="G22" s="144">
        <v>921</v>
      </c>
      <c r="H22" s="130" t="s">
        <v>4</v>
      </c>
      <c r="I22" s="130"/>
      <c r="J22" s="117">
        <v>0</v>
      </c>
      <c r="K22" s="117">
        <v>0</v>
      </c>
      <c r="L22" s="117">
        <v>850000</v>
      </c>
      <c r="M22" s="116">
        <v>1700000</v>
      </c>
      <c r="N22" s="130"/>
    </row>
    <row r="23" spans="2:19" s="129" customFormat="1" ht="21" customHeight="1">
      <c r="B23" s="123"/>
      <c r="C23" s="155"/>
      <c r="D23" s="147"/>
      <c r="E23" s="182">
        <v>2011</v>
      </c>
      <c r="F23" s="222">
        <f>J23+K23+L23+M23+N23</f>
        <v>3066000</v>
      </c>
      <c r="G23" s="146"/>
      <c r="H23" s="156" t="s">
        <v>2</v>
      </c>
      <c r="I23" s="157"/>
      <c r="J23" s="127">
        <f>J21+J22</f>
        <v>0</v>
      </c>
      <c r="K23" s="127">
        <f>K21+K22</f>
        <v>66000</v>
      </c>
      <c r="L23" s="127">
        <f>L21+L22</f>
        <v>1000000</v>
      </c>
      <c r="M23" s="126">
        <f>M21+M22</f>
        <v>2000000</v>
      </c>
      <c r="N23" s="157"/>
      <c r="O23" s="128"/>
      <c r="P23" s="128"/>
      <c r="Q23" s="128"/>
      <c r="R23" s="128"/>
      <c r="S23" s="128"/>
    </row>
    <row r="24" spans="2:14" ht="21" customHeight="1">
      <c r="B24" s="142" t="s">
        <v>105</v>
      </c>
      <c r="C24" s="142" t="s">
        <v>72</v>
      </c>
      <c r="D24" s="143"/>
      <c r="E24" s="181"/>
      <c r="F24" s="131"/>
      <c r="G24" s="143"/>
      <c r="H24" s="130" t="s">
        <v>76</v>
      </c>
      <c r="I24" s="130"/>
      <c r="J24" s="117">
        <v>2070.24</v>
      </c>
      <c r="K24" s="158">
        <v>8998.4</v>
      </c>
      <c r="L24" s="117">
        <v>111647.74</v>
      </c>
      <c r="M24" s="116">
        <v>0</v>
      </c>
      <c r="N24" s="130"/>
    </row>
    <row r="25" spans="2:14" ht="21" customHeight="1">
      <c r="B25" s="136"/>
      <c r="C25" s="136"/>
      <c r="D25" s="144"/>
      <c r="E25" s="221"/>
      <c r="F25" s="164"/>
      <c r="G25" s="144"/>
      <c r="H25" s="130" t="s">
        <v>95</v>
      </c>
      <c r="I25" s="130"/>
      <c r="J25" s="117"/>
      <c r="K25" s="158">
        <v>18356.37</v>
      </c>
      <c r="L25" s="117">
        <v>191582.45</v>
      </c>
      <c r="M25" s="116"/>
      <c r="N25" s="130"/>
    </row>
    <row r="26" spans="2:14" ht="21" customHeight="1">
      <c r="B26" s="136"/>
      <c r="C26" s="136" t="s">
        <v>73</v>
      </c>
      <c r="D26" s="144"/>
      <c r="E26" s="221"/>
      <c r="F26" s="164"/>
      <c r="G26" s="144"/>
      <c r="H26" s="130" t="s">
        <v>75</v>
      </c>
      <c r="I26" s="130"/>
      <c r="J26" s="117">
        <v>10919.04</v>
      </c>
      <c r="K26" s="158">
        <v>47444.47</v>
      </c>
      <c r="L26" s="117">
        <v>424238.36</v>
      </c>
      <c r="M26" s="116">
        <v>0</v>
      </c>
      <c r="N26" s="130"/>
    </row>
    <row r="27" spans="2:14" ht="21" customHeight="1">
      <c r="B27" s="136"/>
      <c r="C27" s="136" t="s">
        <v>74</v>
      </c>
      <c r="D27" s="144"/>
      <c r="E27" s="221" t="s">
        <v>61</v>
      </c>
      <c r="F27" s="164"/>
      <c r="G27" s="159" t="s">
        <v>60</v>
      </c>
      <c r="H27" s="130" t="s">
        <v>77</v>
      </c>
      <c r="I27" s="130"/>
      <c r="J27" s="117">
        <v>6210.72</v>
      </c>
      <c r="K27" s="117">
        <v>26995.18</v>
      </c>
      <c r="L27" s="117">
        <v>334943.23</v>
      </c>
      <c r="M27" s="116">
        <v>0</v>
      </c>
      <c r="N27" s="130"/>
    </row>
    <row r="28" spans="2:19" s="129" customFormat="1" ht="21" customHeight="1">
      <c r="B28" s="145"/>
      <c r="C28" s="145"/>
      <c r="D28" s="146"/>
      <c r="E28" s="182">
        <v>2010</v>
      </c>
      <c r="F28" s="222">
        <f>J28+K28+L28+M28+N28</f>
        <v>1183406.2</v>
      </c>
      <c r="G28" s="146"/>
      <c r="H28" s="156" t="s">
        <v>2</v>
      </c>
      <c r="I28" s="157"/>
      <c r="J28" s="127">
        <f>J24+J26+J27+J25</f>
        <v>19200</v>
      </c>
      <c r="K28" s="127">
        <f>K24+K26+K27+K25</f>
        <v>101794.42</v>
      </c>
      <c r="L28" s="127">
        <f>L24+L26+L27+L25</f>
        <v>1062411.78</v>
      </c>
      <c r="M28" s="126">
        <f>M24+M26+M27+M25</f>
        <v>0</v>
      </c>
      <c r="N28" s="127"/>
      <c r="O28" s="160"/>
      <c r="P28" s="160"/>
      <c r="Q28" s="160"/>
      <c r="R28" s="160"/>
      <c r="S28" s="160"/>
    </row>
    <row r="29" spans="2:14" ht="21" customHeight="1">
      <c r="B29" s="114" t="s">
        <v>106</v>
      </c>
      <c r="C29" s="142" t="s">
        <v>22</v>
      </c>
      <c r="D29" s="143"/>
      <c r="E29" s="181"/>
      <c r="F29" s="131"/>
      <c r="G29" s="143"/>
      <c r="H29" s="130" t="s">
        <v>42</v>
      </c>
      <c r="I29" s="130"/>
      <c r="J29" s="117">
        <v>0</v>
      </c>
      <c r="K29" s="117">
        <v>108000</v>
      </c>
      <c r="L29" s="117"/>
      <c r="M29" s="116">
        <v>0</v>
      </c>
      <c r="N29" s="117">
        <v>300000</v>
      </c>
    </row>
    <row r="30" spans="2:14" ht="21" customHeight="1">
      <c r="B30" s="120"/>
      <c r="C30" s="136"/>
      <c r="D30" s="144"/>
      <c r="E30" s="221" t="s">
        <v>63</v>
      </c>
      <c r="F30" s="164"/>
      <c r="G30" s="144">
        <v>600</v>
      </c>
      <c r="H30" s="130" t="s">
        <v>4</v>
      </c>
      <c r="I30" s="130"/>
      <c r="J30" s="117">
        <v>0</v>
      </c>
      <c r="K30" s="117">
        <v>0</v>
      </c>
      <c r="L30" s="117"/>
      <c r="M30" s="116">
        <v>0</v>
      </c>
      <c r="N30" s="117">
        <v>1700000</v>
      </c>
    </row>
    <row r="31" spans="2:19" s="129" customFormat="1" ht="21" customHeight="1">
      <c r="B31" s="123"/>
      <c r="C31" s="145"/>
      <c r="D31" s="146"/>
      <c r="E31" s="182">
        <v>2010</v>
      </c>
      <c r="F31" s="222">
        <f>J31+K31+L31+M31+N31</f>
        <v>2108000</v>
      </c>
      <c r="G31" s="146"/>
      <c r="H31" s="156" t="s">
        <v>2</v>
      </c>
      <c r="I31" s="157"/>
      <c r="J31" s="127">
        <f>J29+J30</f>
        <v>0</v>
      </c>
      <c r="K31" s="127">
        <f>K29+K30</f>
        <v>108000</v>
      </c>
      <c r="L31" s="127">
        <f>L29+L30</f>
        <v>0</v>
      </c>
      <c r="M31" s="126">
        <f>M29+M30</f>
        <v>0</v>
      </c>
      <c r="N31" s="127">
        <f>N29+N30</f>
        <v>2000000</v>
      </c>
      <c r="O31" s="128"/>
      <c r="P31" s="128"/>
      <c r="Q31" s="128"/>
      <c r="R31" s="128"/>
      <c r="S31" s="128"/>
    </row>
    <row r="32" spans="2:14" ht="21" customHeight="1">
      <c r="B32" s="114" t="s">
        <v>107</v>
      </c>
      <c r="C32" s="142" t="s">
        <v>114</v>
      </c>
      <c r="D32" s="143"/>
      <c r="E32" s="181" t="s">
        <v>63</v>
      </c>
      <c r="F32" s="131"/>
      <c r="G32" s="143">
        <v>900</v>
      </c>
      <c r="H32" s="130" t="s">
        <v>42</v>
      </c>
      <c r="I32" s="137"/>
      <c r="J32" s="117">
        <v>0</v>
      </c>
      <c r="K32" s="117">
        <v>60000</v>
      </c>
      <c r="L32" s="117"/>
      <c r="M32" s="116">
        <v>1000000</v>
      </c>
      <c r="N32" s="117">
        <v>1000000</v>
      </c>
    </row>
    <row r="33" spans="2:19" s="129" customFormat="1" ht="21" customHeight="1">
      <c r="B33" s="123"/>
      <c r="C33" s="145"/>
      <c r="D33" s="146"/>
      <c r="E33" s="182">
        <v>2011</v>
      </c>
      <c r="F33" s="222">
        <f>J33+K33+L33+M33+N33</f>
        <v>2060000</v>
      </c>
      <c r="G33" s="146"/>
      <c r="H33" s="156" t="s">
        <v>2</v>
      </c>
      <c r="I33" s="161"/>
      <c r="J33" s="127">
        <f>J32</f>
        <v>0</v>
      </c>
      <c r="K33" s="127">
        <f>K32</f>
        <v>60000</v>
      </c>
      <c r="L33" s="127">
        <f>L32</f>
        <v>0</v>
      </c>
      <c r="M33" s="126">
        <f>M32</f>
        <v>1000000</v>
      </c>
      <c r="N33" s="127">
        <f>N32</f>
        <v>1000000</v>
      </c>
      <c r="O33" s="128"/>
      <c r="P33" s="128"/>
      <c r="Q33" s="128"/>
      <c r="R33" s="128"/>
      <c r="S33" s="128"/>
    </row>
    <row r="34" spans="2:14" ht="21" customHeight="1">
      <c r="B34" s="114" t="s">
        <v>108</v>
      </c>
      <c r="C34" s="136" t="s">
        <v>26</v>
      </c>
      <c r="E34" s="213"/>
      <c r="F34" s="131"/>
      <c r="G34" s="143"/>
      <c r="H34" s="130" t="s">
        <v>42</v>
      </c>
      <c r="I34" s="137"/>
      <c r="J34" s="117">
        <v>0</v>
      </c>
      <c r="K34" s="117">
        <v>61000</v>
      </c>
      <c r="L34" s="117"/>
      <c r="M34" s="116">
        <v>150000</v>
      </c>
      <c r="N34" s="117">
        <v>150000</v>
      </c>
    </row>
    <row r="35" spans="2:14" ht="21" customHeight="1">
      <c r="B35" s="120"/>
      <c r="C35" s="136" t="s">
        <v>115</v>
      </c>
      <c r="E35" s="214" t="s">
        <v>63</v>
      </c>
      <c r="F35" s="164"/>
      <c r="G35" s="144">
        <v>900</v>
      </c>
      <c r="H35" s="500" t="s">
        <v>48</v>
      </c>
      <c r="I35" s="487"/>
      <c r="J35" s="117">
        <v>0</v>
      </c>
      <c r="K35" s="117">
        <v>0</v>
      </c>
      <c r="L35" s="117"/>
      <c r="M35" s="116">
        <v>850000</v>
      </c>
      <c r="N35" s="116">
        <v>850000</v>
      </c>
    </row>
    <row r="36" spans="2:19" s="129" customFormat="1" ht="21" customHeight="1">
      <c r="B36" s="123"/>
      <c r="C36" s="155"/>
      <c r="E36" s="217">
        <v>2011</v>
      </c>
      <c r="F36" s="192">
        <f>J36+K36+L36+M36+N36</f>
        <v>1061000</v>
      </c>
      <c r="G36" s="146"/>
      <c r="H36" s="156" t="s">
        <v>2</v>
      </c>
      <c r="I36" s="161"/>
      <c r="J36" s="127">
        <f>J34+J35</f>
        <v>0</v>
      </c>
      <c r="K36" s="127">
        <f>K34+K35</f>
        <v>61000</v>
      </c>
      <c r="L36" s="127">
        <f>L34+L35</f>
        <v>0</v>
      </c>
      <c r="M36" s="126">
        <f>M34+M35</f>
        <v>1000000</v>
      </c>
      <c r="N36" s="157"/>
      <c r="O36" s="128"/>
      <c r="P36" s="128"/>
      <c r="Q36" s="128"/>
      <c r="R36" s="128"/>
      <c r="S36" s="128"/>
    </row>
    <row r="37" spans="2:14" ht="21" customHeight="1">
      <c r="B37" s="114" t="s">
        <v>109</v>
      </c>
      <c r="C37" s="142" t="s">
        <v>29</v>
      </c>
      <c r="D37" s="143"/>
      <c r="E37" s="181" t="s">
        <v>63</v>
      </c>
      <c r="F37" s="164"/>
      <c r="G37" s="143"/>
      <c r="H37" s="130" t="s">
        <v>42</v>
      </c>
      <c r="I37" s="137"/>
      <c r="J37" s="117">
        <v>0</v>
      </c>
      <c r="K37" s="117">
        <v>30000</v>
      </c>
      <c r="L37" s="117">
        <v>350000</v>
      </c>
      <c r="M37" s="116">
        <v>0</v>
      </c>
      <c r="N37" s="130"/>
    </row>
    <row r="38" spans="2:14" ht="21" customHeight="1">
      <c r="B38" s="120"/>
      <c r="C38" s="136" t="s">
        <v>51</v>
      </c>
      <c r="D38" s="144"/>
      <c r="E38" s="221">
        <v>2010</v>
      </c>
      <c r="F38" s="164"/>
      <c r="G38" s="144">
        <v>801</v>
      </c>
      <c r="H38" s="130" t="s">
        <v>52</v>
      </c>
      <c r="I38" s="137"/>
      <c r="J38" s="117">
        <v>0</v>
      </c>
      <c r="K38" s="117">
        <v>0</v>
      </c>
      <c r="L38" s="117"/>
      <c r="M38" s="116">
        <v>0</v>
      </c>
      <c r="N38" s="130"/>
    </row>
    <row r="39" spans="2:19" s="129" customFormat="1" ht="21" customHeight="1">
      <c r="B39" s="123"/>
      <c r="C39" s="145"/>
      <c r="D39" s="146"/>
      <c r="E39" s="182"/>
      <c r="F39" s="222">
        <f>J39+K39+L39+M39+N39</f>
        <v>380000</v>
      </c>
      <c r="G39" s="146"/>
      <c r="H39" s="156" t="s">
        <v>2</v>
      </c>
      <c r="I39" s="161"/>
      <c r="J39" s="127">
        <f>J38+J37</f>
        <v>0</v>
      </c>
      <c r="K39" s="127">
        <f>K38+K37</f>
        <v>30000</v>
      </c>
      <c r="L39" s="127">
        <f>L38+L37</f>
        <v>350000</v>
      </c>
      <c r="M39" s="226">
        <v>0</v>
      </c>
      <c r="N39" s="157"/>
      <c r="O39" s="128"/>
      <c r="P39" s="128"/>
      <c r="Q39" s="128"/>
      <c r="R39" s="128"/>
      <c r="S39" s="128"/>
    </row>
    <row r="40" spans="2:14" ht="21" customHeight="1">
      <c r="B40" s="114" t="s">
        <v>110</v>
      </c>
      <c r="C40" s="142" t="s">
        <v>116</v>
      </c>
      <c r="D40" s="143"/>
      <c r="E40" s="181" t="s">
        <v>63</v>
      </c>
      <c r="F40" s="131"/>
      <c r="G40" s="163" t="s">
        <v>60</v>
      </c>
      <c r="H40" s="130" t="s">
        <v>42</v>
      </c>
      <c r="I40" s="137"/>
      <c r="J40" s="117">
        <v>0</v>
      </c>
      <c r="K40" s="117">
        <v>65000</v>
      </c>
      <c r="L40" s="117">
        <v>1000000</v>
      </c>
      <c r="M40" s="116">
        <v>0</v>
      </c>
      <c r="N40" s="130"/>
    </row>
    <row r="41" spans="2:19" s="129" customFormat="1" ht="21" customHeight="1">
      <c r="B41" s="123"/>
      <c r="C41" s="145"/>
      <c r="D41" s="146"/>
      <c r="E41" s="182">
        <v>2010</v>
      </c>
      <c r="F41" s="192">
        <f>J41+K41+L41+M41+N41</f>
        <v>1065000</v>
      </c>
      <c r="G41" s="146"/>
      <c r="H41" s="156" t="s">
        <v>2</v>
      </c>
      <c r="I41" s="161"/>
      <c r="J41" s="127">
        <f>J40</f>
        <v>0</v>
      </c>
      <c r="K41" s="127">
        <f>K40</f>
        <v>65000</v>
      </c>
      <c r="L41" s="127">
        <f>L40</f>
        <v>1000000</v>
      </c>
      <c r="M41" s="126">
        <f>M40</f>
        <v>0</v>
      </c>
      <c r="N41" s="157"/>
      <c r="O41" s="128"/>
      <c r="P41" s="128"/>
      <c r="Q41" s="128"/>
      <c r="R41" s="128"/>
      <c r="S41" s="128"/>
    </row>
    <row r="42" spans="2:19" s="129" customFormat="1" ht="21" customHeight="1">
      <c r="B42" s="157" t="s">
        <v>111</v>
      </c>
      <c r="C42" s="157" t="s">
        <v>67</v>
      </c>
      <c r="D42" s="157"/>
      <c r="E42" s="204" t="s">
        <v>69</v>
      </c>
      <c r="F42" s="188">
        <f>J42+K42+L42+M42+N42</f>
        <v>41125</v>
      </c>
      <c r="G42" s="157">
        <v>750</v>
      </c>
      <c r="H42" s="157" t="s">
        <v>68</v>
      </c>
      <c r="I42" s="157"/>
      <c r="J42" s="205" t="s">
        <v>85</v>
      </c>
      <c r="K42" s="162">
        <v>16505</v>
      </c>
      <c r="L42" s="162">
        <v>24620</v>
      </c>
      <c r="M42" s="226">
        <v>0</v>
      </c>
      <c r="N42" s="157"/>
      <c r="O42" s="128"/>
      <c r="P42" s="128"/>
      <c r="Q42" s="128"/>
      <c r="R42" s="128"/>
      <c r="S42" s="128"/>
    </row>
    <row r="43" spans="2:14" ht="21" customHeight="1">
      <c r="B43" s="142" t="s">
        <v>112</v>
      </c>
      <c r="C43" s="142" t="s">
        <v>79</v>
      </c>
      <c r="D43" s="115"/>
      <c r="E43" s="213"/>
      <c r="F43" s="131"/>
      <c r="G43" s="143"/>
      <c r="H43" s="137" t="s">
        <v>1</v>
      </c>
      <c r="I43" s="130"/>
      <c r="J43" s="158" t="s">
        <v>85</v>
      </c>
      <c r="K43" s="158" t="s">
        <v>85</v>
      </c>
      <c r="L43" s="158">
        <v>36089.76</v>
      </c>
      <c r="M43" s="227" t="s">
        <v>87</v>
      </c>
      <c r="N43" s="117"/>
    </row>
    <row r="44" spans="2:14" ht="21" customHeight="1">
      <c r="B44" s="136"/>
      <c r="C44" s="136" t="s">
        <v>80</v>
      </c>
      <c r="D44" s="98"/>
      <c r="E44" s="214" t="s">
        <v>82</v>
      </c>
      <c r="F44" s="164"/>
      <c r="G44" s="159" t="s">
        <v>60</v>
      </c>
      <c r="H44" s="136" t="s">
        <v>83</v>
      </c>
      <c r="I44" s="144"/>
      <c r="J44" s="165"/>
      <c r="K44" s="166"/>
      <c r="L44" s="166"/>
      <c r="M44" s="228"/>
      <c r="N44" s="117"/>
    </row>
    <row r="45" spans="2:14" ht="21" customHeight="1">
      <c r="B45" s="136"/>
      <c r="C45" s="136" t="s">
        <v>81</v>
      </c>
      <c r="D45" s="98"/>
      <c r="E45" s="214"/>
      <c r="F45" s="135"/>
      <c r="G45" s="144"/>
      <c r="H45" s="136" t="s">
        <v>84</v>
      </c>
      <c r="I45" s="144"/>
      <c r="J45" s="165" t="s">
        <v>85</v>
      </c>
      <c r="K45" s="165" t="s">
        <v>85</v>
      </c>
      <c r="L45" s="165">
        <v>135460</v>
      </c>
      <c r="M45" s="228" t="s">
        <v>86</v>
      </c>
      <c r="N45" s="117"/>
    </row>
    <row r="46" spans="1:20" s="156" customFormat="1" ht="21" customHeight="1">
      <c r="A46" s="148"/>
      <c r="B46" s="148"/>
      <c r="C46" s="503"/>
      <c r="D46" s="504"/>
      <c r="E46" s="183"/>
      <c r="F46" s="188">
        <f>J46+K46+L46+M46+N46</f>
        <v>546549.76</v>
      </c>
      <c r="G46" s="148"/>
      <c r="H46" s="505" t="s">
        <v>96</v>
      </c>
      <c r="I46" s="506"/>
      <c r="J46" s="168">
        <f>J43+J45</f>
        <v>0</v>
      </c>
      <c r="K46" s="169">
        <f>K43+K45</f>
        <v>0</v>
      </c>
      <c r="L46" s="169">
        <f>L43+L45</f>
        <v>171549.76</v>
      </c>
      <c r="M46" s="229">
        <f>M43+M45</f>
        <v>375000</v>
      </c>
      <c r="N46" s="127"/>
      <c r="O46" s="170"/>
      <c r="P46" s="170"/>
      <c r="Q46" s="170"/>
      <c r="R46" s="170"/>
      <c r="S46" s="170"/>
      <c r="T46" s="171"/>
    </row>
    <row r="47" spans="1:14" s="252" customFormat="1" ht="21" customHeight="1">
      <c r="A47" s="241"/>
      <c r="B47" s="242" t="s">
        <v>118</v>
      </c>
      <c r="C47" s="243" t="s">
        <v>119</v>
      </c>
      <c r="D47" s="243"/>
      <c r="E47" s="244"/>
      <c r="F47" s="246"/>
      <c r="G47" s="247"/>
      <c r="H47" s="509" t="s">
        <v>121</v>
      </c>
      <c r="I47" s="510"/>
      <c r="J47" s="248">
        <v>0</v>
      </c>
      <c r="K47" s="249">
        <v>963</v>
      </c>
      <c r="L47" s="249">
        <v>38179.83</v>
      </c>
      <c r="M47" s="250"/>
      <c r="N47" s="251"/>
    </row>
    <row r="48" spans="1:14" s="252" customFormat="1" ht="21" customHeight="1">
      <c r="A48" s="241"/>
      <c r="B48" s="253"/>
      <c r="C48" s="243" t="s">
        <v>120</v>
      </c>
      <c r="D48" s="243"/>
      <c r="E48" s="254">
        <v>2009</v>
      </c>
      <c r="F48" s="255"/>
      <c r="G48" s="256"/>
      <c r="H48" s="511" t="s">
        <v>122</v>
      </c>
      <c r="I48" s="512"/>
      <c r="J48" s="248">
        <v>0</v>
      </c>
      <c r="K48" s="249">
        <v>847</v>
      </c>
      <c r="L48" s="249">
        <v>50730.41</v>
      </c>
      <c r="M48" s="250"/>
      <c r="N48" s="251"/>
    </row>
    <row r="49" spans="1:14" s="252" customFormat="1" ht="21" customHeight="1">
      <c r="A49" s="241"/>
      <c r="B49" s="253"/>
      <c r="C49" s="243"/>
      <c r="D49" s="243"/>
      <c r="E49" s="257">
        <v>-2010</v>
      </c>
      <c r="F49" s="255"/>
      <c r="G49" s="258"/>
      <c r="H49" s="513" t="s">
        <v>123</v>
      </c>
      <c r="I49" s="514"/>
      <c r="J49" s="248">
        <v>0</v>
      </c>
      <c r="K49" s="249">
        <v>2887</v>
      </c>
      <c r="L49" s="249">
        <v>114540</v>
      </c>
      <c r="M49" s="250"/>
      <c r="N49" s="251"/>
    </row>
    <row r="50" spans="1:14" s="170" customFormat="1" ht="21" customHeight="1">
      <c r="A50" s="206"/>
      <c r="B50" s="234"/>
      <c r="C50" s="209"/>
      <c r="D50" s="209"/>
      <c r="E50" s="237"/>
      <c r="F50" s="222">
        <f>J50+K50+L50+M50+N50</f>
        <v>208147.24</v>
      </c>
      <c r="G50" s="207"/>
      <c r="H50" s="501" t="s">
        <v>96</v>
      </c>
      <c r="I50" s="502"/>
      <c r="J50" s="210">
        <f>J47+J48+J49</f>
        <v>0</v>
      </c>
      <c r="K50" s="210">
        <f>K47+K48+K49</f>
        <v>4697</v>
      </c>
      <c r="L50" s="210">
        <f>L47+L48+L49</f>
        <v>203450.24</v>
      </c>
      <c r="M50" s="230">
        <f>M47+M48+M49</f>
        <v>0</v>
      </c>
      <c r="N50" s="127"/>
    </row>
    <row r="51" spans="1:14" s="98" customFormat="1" ht="21" customHeight="1">
      <c r="A51" s="142"/>
      <c r="B51" s="142">
        <v>22</v>
      </c>
      <c r="C51" s="142" t="s">
        <v>131</v>
      </c>
      <c r="D51" s="115"/>
      <c r="E51" s="213">
        <v>2009</v>
      </c>
      <c r="F51" s="132"/>
      <c r="G51" s="114"/>
      <c r="H51" s="500" t="s">
        <v>47</v>
      </c>
      <c r="I51" s="486"/>
      <c r="J51" s="235"/>
      <c r="K51" s="235">
        <v>7320</v>
      </c>
      <c r="L51" s="235">
        <v>1653462.3</v>
      </c>
      <c r="M51" s="236"/>
      <c r="N51" s="117"/>
    </row>
    <row r="52" spans="1:14" s="98" customFormat="1" ht="21" customHeight="1">
      <c r="A52" s="142"/>
      <c r="B52" s="136"/>
      <c r="C52" s="136" t="s">
        <v>132</v>
      </c>
      <c r="E52" s="214">
        <v>2010</v>
      </c>
      <c r="F52" s="215"/>
      <c r="G52" s="120">
        <v>600</v>
      </c>
      <c r="H52" s="507" t="s">
        <v>133</v>
      </c>
      <c r="I52" s="508"/>
      <c r="J52" s="235"/>
      <c r="K52" s="235"/>
      <c r="L52" s="235">
        <v>1653462.3</v>
      </c>
      <c r="M52" s="236"/>
      <c r="N52" s="117"/>
    </row>
    <row r="53" spans="1:14" s="170" customFormat="1" ht="21" customHeight="1">
      <c r="A53" s="206"/>
      <c r="B53" s="239"/>
      <c r="C53" s="239"/>
      <c r="D53" s="124"/>
      <c r="E53" s="216"/>
      <c r="F53" s="240">
        <f>K53+L53+M53+N53</f>
        <v>3314244.6</v>
      </c>
      <c r="G53" s="154"/>
      <c r="H53" s="182"/>
      <c r="I53" s="182"/>
      <c r="J53" s="210"/>
      <c r="K53" s="210">
        <f>K51+K52</f>
        <v>7320</v>
      </c>
      <c r="L53" s="210">
        <f>L51+L52</f>
        <v>3306924.6</v>
      </c>
      <c r="M53" s="210">
        <f>M51+M52</f>
        <v>0</v>
      </c>
      <c r="N53" s="210">
        <f>N51+N52</f>
        <v>0</v>
      </c>
    </row>
    <row r="54" spans="1:19" s="173" customFormat="1" ht="21" customHeight="1">
      <c r="A54" s="172"/>
      <c r="B54" s="211"/>
      <c r="C54" s="211"/>
      <c r="D54" s="211" t="s">
        <v>2</v>
      </c>
      <c r="E54" s="211"/>
      <c r="F54" s="187">
        <f>F10+F16+F20+F23+F28+F31+F33+F36+F39+F41+F42+F50+F46+F53</f>
        <v>41099577.35</v>
      </c>
      <c r="G54" s="211"/>
      <c r="H54" s="184"/>
      <c r="I54" s="184"/>
      <c r="J54" s="162">
        <f>J10+J16+J20+J23+J28+J31+J33+J36+J39+J41+J42+J50+J46+J53</f>
        <v>113809.7</v>
      </c>
      <c r="K54" s="162">
        <f>K10+K16+K20+K23+K28+K31+K33+K36+K39+K41+K42+K46+K53</f>
        <v>1853919.42</v>
      </c>
      <c r="L54" s="162">
        <f>L10+L16+L20+L23+L28+L31+L33+L36+L39+L41+L42+L46+L53</f>
        <v>20315851.2</v>
      </c>
      <c r="M54" s="162">
        <f>M10+M16+M20+M23+M28+M31+M33+M36+M39+M41+M42+M46+M53</f>
        <v>15607849.79</v>
      </c>
      <c r="N54" s="162">
        <f>N10+N16+N20+N23+N28+N31+N33+N36+N39+N41+N42+N46+N53</f>
        <v>3000000</v>
      </c>
      <c r="O54" s="170"/>
      <c r="P54" s="170"/>
      <c r="Q54" s="170"/>
      <c r="R54" s="170"/>
      <c r="S54" s="170"/>
    </row>
    <row r="55" spans="1:14" ht="21" customHeight="1">
      <c r="A55" s="134"/>
      <c r="B55" s="134"/>
      <c r="C55" s="134"/>
      <c r="D55" s="134"/>
      <c r="E55" s="238"/>
      <c r="F55" s="135"/>
      <c r="G55" s="134"/>
      <c r="H55" s="134"/>
      <c r="I55" s="134" t="s">
        <v>135</v>
      </c>
      <c r="J55" s="134"/>
      <c r="K55" s="117">
        <f>K8+K9+K11+K12+K17+K18+K21+K24+K25+K26+K29+K32+K34+K37+K40+K42+K43+K51</f>
        <v>1806924.24</v>
      </c>
      <c r="L55" s="117">
        <f>L8+L9+L11+L12+L17+L18+L21+L24+L25+L26+L29+L32+L34+L37+L40+L42+L43+L51</f>
        <v>9918567.41</v>
      </c>
      <c r="M55" s="117">
        <f>M8+M9+M11+M12+M17+M18+M21+M24+M25+M26+M29+M32+M34+M37+M40+M42+M43+M51</f>
        <v>5430970.09</v>
      </c>
      <c r="N55" s="117">
        <f>N8+N9+N11+N12+N17+N18+N21+N24+N25+N26+N29+N32+N34+N37+N40+N42+N43+N51</f>
        <v>1450000</v>
      </c>
    </row>
    <row r="56" spans="1:14" ht="21" customHeight="1">
      <c r="A56" s="130"/>
      <c r="B56" s="130"/>
      <c r="C56" s="130"/>
      <c r="D56" s="130"/>
      <c r="E56" s="259"/>
      <c r="F56" s="117"/>
      <c r="G56" s="130"/>
      <c r="H56" s="130"/>
      <c r="I56" s="130" t="s">
        <v>91</v>
      </c>
      <c r="J56" s="130"/>
      <c r="K56" s="117">
        <f>K15+K22++K30</f>
        <v>0</v>
      </c>
      <c r="L56" s="117">
        <f>L15+L22++L30</f>
        <v>7607418.26</v>
      </c>
      <c r="M56" s="117">
        <f>M15+M22++M30</f>
        <v>8410879.7</v>
      </c>
      <c r="N56" s="117">
        <f>N15+N22++N30</f>
        <v>1700000</v>
      </c>
    </row>
    <row r="57" spans="1:19" s="266" customFormat="1" ht="21" customHeight="1" hidden="1">
      <c r="A57" s="262"/>
      <c r="B57" s="262"/>
      <c r="C57" s="262"/>
      <c r="D57" s="262"/>
      <c r="E57" s="263"/>
      <c r="F57" s="264"/>
      <c r="G57" s="262"/>
      <c r="H57" s="262"/>
      <c r="J57" s="262"/>
      <c r="K57" s="264"/>
      <c r="L57" s="264"/>
      <c r="M57" s="264"/>
      <c r="N57" s="264"/>
      <c r="O57" s="265"/>
      <c r="P57" s="265"/>
      <c r="Q57" s="265"/>
      <c r="R57" s="265"/>
      <c r="S57" s="265"/>
    </row>
    <row r="58" spans="1:14" ht="21" customHeight="1">
      <c r="A58" s="130"/>
      <c r="B58" s="130"/>
      <c r="C58" s="130"/>
      <c r="D58" s="130"/>
      <c r="E58" s="259"/>
      <c r="F58" s="117"/>
      <c r="G58" s="130"/>
      <c r="H58" s="130"/>
      <c r="I58" s="130" t="s">
        <v>92</v>
      </c>
      <c r="J58" s="130"/>
      <c r="K58" s="117">
        <f>K35+K38</f>
        <v>0</v>
      </c>
      <c r="L58" s="117">
        <f>L35+L38</f>
        <v>0</v>
      </c>
      <c r="M58" s="117">
        <f>M35+M38</f>
        <v>850000</v>
      </c>
      <c r="N58" s="117">
        <f>N35+N38</f>
        <v>850000</v>
      </c>
    </row>
    <row r="59" spans="1:15" ht="21" customHeight="1">
      <c r="A59" s="130"/>
      <c r="B59" s="130"/>
      <c r="C59" s="130"/>
      <c r="D59" s="130"/>
      <c r="E59" s="259"/>
      <c r="F59" s="117"/>
      <c r="G59" s="130"/>
      <c r="H59" s="130"/>
      <c r="I59" s="130" t="s">
        <v>93</v>
      </c>
      <c r="J59" s="130"/>
      <c r="K59" s="117">
        <f>K19+K27++K45+K52</f>
        <v>26995.18</v>
      </c>
      <c r="L59" s="117">
        <f>L19+L27++L45+L52</f>
        <v>2789865.5300000003</v>
      </c>
      <c r="M59" s="117">
        <f>M19+M27++M45+M52</f>
        <v>916000</v>
      </c>
      <c r="N59" s="117">
        <f>N19+N27++N45+N52</f>
        <v>0</v>
      </c>
      <c r="O59" s="117"/>
    </row>
    <row r="60" spans="1:19" s="99" customFormat="1" ht="21" customHeight="1">
      <c r="A60" s="105"/>
      <c r="B60" s="105"/>
      <c r="C60" s="105"/>
      <c r="D60" s="105"/>
      <c r="E60" s="113"/>
      <c r="F60" s="233"/>
      <c r="G60" s="105"/>
      <c r="H60" s="105"/>
      <c r="I60" s="105"/>
      <c r="J60" s="105"/>
      <c r="K60" s="233">
        <f>SUM(K55:K59)</f>
        <v>1833919.42</v>
      </c>
      <c r="L60" s="233">
        <f>SUM(L55:L59)</f>
        <v>20315851.200000003</v>
      </c>
      <c r="M60" s="233">
        <f>SUM(M55:M59)</f>
        <v>15607849.79</v>
      </c>
      <c r="N60" s="233">
        <f>SUM(N55:N59)</f>
        <v>4000000</v>
      </c>
      <c r="O60" s="100"/>
      <c r="P60" s="100"/>
      <c r="Q60" s="100"/>
      <c r="R60" s="100"/>
      <c r="S60" s="100"/>
    </row>
    <row r="61" spans="1:19" s="266" customFormat="1" ht="21" customHeight="1">
      <c r="A61" s="262"/>
      <c r="B61" s="262"/>
      <c r="C61" s="262"/>
      <c r="D61" s="262"/>
      <c r="E61" s="263"/>
      <c r="F61" s="264"/>
      <c r="G61" s="262"/>
      <c r="H61" s="262"/>
      <c r="I61" s="262" t="s">
        <v>136</v>
      </c>
      <c r="J61" s="262"/>
      <c r="K61" s="264">
        <f>K56+K59</f>
        <v>26995.18</v>
      </c>
      <c r="L61" s="264">
        <f>L56+L59</f>
        <v>10397283.79</v>
      </c>
      <c r="M61" s="264">
        <f>M56+M59</f>
        <v>9326879.7</v>
      </c>
      <c r="N61" s="264">
        <f>N56+N59</f>
        <v>1700000</v>
      </c>
      <c r="O61" s="265"/>
      <c r="P61" s="265"/>
      <c r="Q61" s="265"/>
      <c r="R61" s="265"/>
      <c r="S61" s="265"/>
    </row>
    <row r="62" spans="1:14" ht="21" customHeight="1">
      <c r="A62" s="130"/>
      <c r="B62" s="130"/>
      <c r="C62" s="130"/>
      <c r="D62" s="130"/>
      <c r="E62" s="259"/>
      <c r="F62" s="117"/>
      <c r="G62" s="130"/>
      <c r="H62" s="130"/>
      <c r="I62" s="130"/>
      <c r="J62" s="130"/>
      <c r="K62" s="130"/>
      <c r="L62" s="130"/>
      <c r="M62" s="137"/>
      <c r="N62" s="130"/>
    </row>
    <row r="63" spans="1:14" ht="21" customHeight="1">
      <c r="A63" s="130"/>
      <c r="B63" s="130"/>
      <c r="C63" s="130"/>
      <c r="D63" s="130"/>
      <c r="E63" s="259"/>
      <c r="F63" s="130"/>
      <c r="G63" s="130"/>
      <c r="H63" s="130"/>
      <c r="I63" s="130" t="s">
        <v>124</v>
      </c>
      <c r="J63" s="130"/>
      <c r="K63" s="117">
        <f>K47+K48</f>
        <v>1810</v>
      </c>
      <c r="L63" s="117">
        <f>L47+L48</f>
        <v>88910.24</v>
      </c>
      <c r="M63" s="137"/>
      <c r="N63" s="130"/>
    </row>
    <row r="64" spans="5:14" ht="21" customHeight="1">
      <c r="E64" s="185"/>
      <c r="I64" s="130" t="s">
        <v>125</v>
      </c>
      <c r="J64" s="130"/>
      <c r="K64" s="117">
        <f>K50</f>
        <v>4697</v>
      </c>
      <c r="L64" s="117">
        <f>L50</f>
        <v>203450.24</v>
      </c>
      <c r="M64" s="137"/>
      <c r="N64" s="130"/>
    </row>
    <row r="65" spans="5:19" s="99" customFormat="1" ht="21" customHeight="1">
      <c r="E65" s="208"/>
      <c r="I65" s="105" t="s">
        <v>126</v>
      </c>
      <c r="J65" s="105"/>
      <c r="K65" s="233">
        <f>K63+K64</f>
        <v>6507</v>
      </c>
      <c r="L65" s="233">
        <f>L63+L64</f>
        <v>292360.48</v>
      </c>
      <c r="M65" s="260"/>
      <c r="N65" s="105"/>
      <c r="O65" s="100"/>
      <c r="P65" s="100"/>
      <c r="Q65" s="100"/>
      <c r="R65" s="100"/>
      <c r="S65" s="100"/>
    </row>
    <row r="66" spans="5:19" s="99" customFormat="1" ht="21" customHeight="1">
      <c r="E66" s="208" t="s">
        <v>2</v>
      </c>
      <c r="K66" s="261">
        <f>K60+K65</f>
        <v>1840426.42</v>
      </c>
      <c r="L66" s="261">
        <f>L60+L65</f>
        <v>20608211.680000003</v>
      </c>
      <c r="M66" s="261">
        <f>M60+M65</f>
        <v>15607849.79</v>
      </c>
      <c r="N66" s="105"/>
      <c r="O66" s="100"/>
      <c r="P66" s="100"/>
      <c r="Q66" s="100"/>
      <c r="R66" s="100"/>
      <c r="S66" s="100"/>
    </row>
    <row r="67" spans="5:14" ht="21" customHeight="1">
      <c r="E67" s="185"/>
      <c r="N67" s="130"/>
    </row>
    <row r="68" spans="5:14" ht="21" customHeight="1">
      <c r="E68" s="185"/>
      <c r="N68" s="130"/>
    </row>
    <row r="69" spans="5:14" ht="21" customHeight="1">
      <c r="E69" s="185"/>
      <c r="N69" s="130"/>
    </row>
    <row r="70" spans="5:14" ht="21" customHeight="1">
      <c r="E70" s="185"/>
      <c r="N70" s="130"/>
    </row>
    <row r="71" ht="21" customHeight="1">
      <c r="E71" s="185"/>
    </row>
    <row r="72" ht="21" customHeight="1">
      <c r="E72" s="185"/>
    </row>
    <row r="73" ht="21" customHeight="1">
      <c r="E73" s="185"/>
    </row>
    <row r="74" ht="21" customHeight="1">
      <c r="E74" s="185"/>
    </row>
    <row r="75" ht="21" customHeight="1">
      <c r="E75" s="185"/>
    </row>
    <row r="76" spans="5:19" s="219" customFormat="1" ht="21" customHeight="1">
      <c r="E76" s="223"/>
      <c r="N76" s="218"/>
      <c r="O76" s="218"/>
      <c r="P76" s="218"/>
      <c r="Q76" s="218"/>
      <c r="R76" s="218"/>
      <c r="S76" s="218"/>
    </row>
    <row r="77" spans="5:19" s="219" customFormat="1" ht="21" customHeight="1">
      <c r="E77" s="223"/>
      <c r="N77" s="218"/>
      <c r="O77" s="218"/>
      <c r="P77" s="218"/>
      <c r="Q77" s="218"/>
      <c r="R77" s="218"/>
      <c r="S77" s="218"/>
    </row>
    <row r="78" spans="5:19" s="219" customFormat="1" ht="21" customHeight="1">
      <c r="E78" s="223"/>
      <c r="N78" s="218"/>
      <c r="O78" s="218"/>
      <c r="P78" s="218"/>
      <c r="Q78" s="218"/>
      <c r="R78" s="218"/>
      <c r="S78" s="218"/>
    </row>
    <row r="79" spans="5:19" s="219" customFormat="1" ht="21" customHeight="1">
      <c r="E79" s="223"/>
      <c r="N79" s="218"/>
      <c r="O79" s="218"/>
      <c r="P79" s="218"/>
      <c r="Q79" s="218"/>
      <c r="R79" s="218"/>
      <c r="S79" s="218"/>
    </row>
    <row r="80" spans="5:19" s="219" customFormat="1" ht="21" customHeight="1">
      <c r="E80" s="223"/>
      <c r="N80" s="218"/>
      <c r="O80" s="218"/>
      <c r="P80" s="218"/>
      <c r="Q80" s="218"/>
      <c r="R80" s="218"/>
      <c r="S80" s="218"/>
    </row>
    <row r="81" spans="5:19" s="219" customFormat="1" ht="21" customHeight="1">
      <c r="E81" s="223"/>
      <c r="N81" s="218"/>
      <c r="O81" s="218"/>
      <c r="P81" s="218"/>
      <c r="Q81" s="218"/>
      <c r="R81" s="218"/>
      <c r="S81" s="218"/>
    </row>
    <row r="82" spans="5:19" s="219" customFormat="1" ht="21" customHeight="1">
      <c r="E82" s="223"/>
      <c r="N82" s="218"/>
      <c r="O82" s="218"/>
      <c r="P82" s="218"/>
      <c r="Q82" s="218"/>
      <c r="R82" s="218"/>
      <c r="S82" s="218"/>
    </row>
    <row r="83" ht="21" customHeight="1">
      <c r="E83" s="185"/>
    </row>
    <row r="84" ht="21" customHeight="1">
      <c r="E84" s="185"/>
    </row>
    <row r="85" ht="21" customHeight="1">
      <c r="E85" s="185"/>
    </row>
    <row r="86" ht="21" customHeight="1">
      <c r="E86" s="185"/>
    </row>
    <row r="87" ht="21" customHeight="1">
      <c r="E87" s="185"/>
    </row>
    <row r="88" ht="21" customHeight="1">
      <c r="E88" s="185"/>
    </row>
    <row r="89" ht="21" customHeight="1">
      <c r="E89" s="185"/>
    </row>
    <row r="90" ht="21" customHeight="1">
      <c r="E90" s="185"/>
    </row>
    <row r="91" ht="21" customHeight="1">
      <c r="E91" s="185"/>
    </row>
    <row r="92" ht="21" customHeight="1">
      <c r="E92" s="185"/>
    </row>
    <row r="93" ht="21" customHeight="1">
      <c r="E93" s="185"/>
    </row>
    <row r="94" ht="21" customHeight="1">
      <c r="E94" s="185"/>
    </row>
    <row r="95" ht="21" customHeight="1">
      <c r="E95" s="185"/>
    </row>
    <row r="96" ht="21" customHeight="1">
      <c r="E96" s="185"/>
    </row>
    <row r="97" ht="21" customHeight="1">
      <c r="E97" s="185"/>
    </row>
    <row r="98" ht="21" customHeight="1">
      <c r="E98" s="185"/>
    </row>
    <row r="99" ht="21" customHeight="1">
      <c r="E99" s="185"/>
    </row>
    <row r="100" ht="21" customHeight="1">
      <c r="E100" s="185"/>
    </row>
    <row r="101" ht="21" customHeight="1">
      <c r="E101" s="185"/>
    </row>
    <row r="102" ht="21" customHeight="1">
      <c r="E102" s="185"/>
    </row>
    <row r="103" ht="21" customHeight="1">
      <c r="E103" s="185"/>
    </row>
    <row r="104" ht="21" customHeight="1">
      <c r="E104" s="185"/>
    </row>
    <row r="105" ht="21" customHeight="1">
      <c r="E105" s="185"/>
    </row>
    <row r="106" ht="21" customHeight="1">
      <c r="E106" s="185"/>
    </row>
    <row r="107" ht="21" customHeight="1">
      <c r="E107" s="185"/>
    </row>
    <row r="108" ht="21" customHeight="1">
      <c r="E108" s="185"/>
    </row>
    <row r="109" ht="21" customHeight="1">
      <c r="E109" s="185"/>
    </row>
    <row r="110" ht="21" customHeight="1">
      <c r="E110" s="185"/>
    </row>
    <row r="111" ht="21" customHeight="1">
      <c r="E111" s="185"/>
    </row>
    <row r="112" ht="21" customHeight="1">
      <c r="E112" s="185"/>
    </row>
    <row r="113" ht="21" customHeight="1">
      <c r="E113" s="185"/>
    </row>
    <row r="114" ht="21" customHeight="1">
      <c r="E114" s="185"/>
    </row>
    <row r="115" ht="21" customHeight="1">
      <c r="E115" s="185"/>
    </row>
    <row r="116" ht="21" customHeight="1">
      <c r="E116" s="185"/>
    </row>
    <row r="117" ht="21" customHeight="1">
      <c r="E117" s="185"/>
    </row>
    <row r="118" ht="21" customHeight="1">
      <c r="E118" s="185"/>
    </row>
    <row r="119" ht="21" customHeight="1">
      <c r="E119" s="185"/>
    </row>
    <row r="120" ht="21" customHeight="1">
      <c r="E120" s="185"/>
    </row>
    <row r="121" ht="21" customHeight="1">
      <c r="E121" s="185"/>
    </row>
    <row r="122" ht="21" customHeight="1">
      <c r="E122" s="185"/>
    </row>
    <row r="123" ht="21" customHeight="1">
      <c r="E123" s="185"/>
    </row>
    <row r="124" ht="21" customHeight="1">
      <c r="E124" s="185"/>
    </row>
    <row r="125" ht="21" customHeight="1">
      <c r="E125" s="185"/>
    </row>
    <row r="126" ht="21" customHeight="1">
      <c r="E126" s="185"/>
    </row>
    <row r="127" ht="21" customHeight="1">
      <c r="E127" s="185"/>
    </row>
    <row r="128" ht="21" customHeight="1">
      <c r="E128" s="185"/>
    </row>
    <row r="129" ht="21" customHeight="1">
      <c r="E129" s="185"/>
    </row>
    <row r="130" ht="21" customHeight="1">
      <c r="E130" s="185"/>
    </row>
    <row r="131" ht="21" customHeight="1">
      <c r="E131" s="185"/>
    </row>
    <row r="132" ht="21" customHeight="1">
      <c r="E132" s="185"/>
    </row>
    <row r="133" ht="21" customHeight="1">
      <c r="E133" s="185"/>
    </row>
    <row r="134" ht="21" customHeight="1">
      <c r="E134" s="185"/>
    </row>
    <row r="135" ht="21" customHeight="1">
      <c r="E135" s="185"/>
    </row>
    <row r="136" ht="21" customHeight="1">
      <c r="E136" s="185"/>
    </row>
    <row r="137" ht="21" customHeight="1">
      <c r="E137" s="185"/>
    </row>
    <row r="138" ht="21" customHeight="1">
      <c r="E138" s="185"/>
    </row>
    <row r="139" ht="21" customHeight="1">
      <c r="E139" s="185"/>
    </row>
    <row r="140" ht="21" customHeight="1">
      <c r="E140" s="185"/>
    </row>
    <row r="141" ht="21" customHeight="1">
      <c r="E141" s="185"/>
    </row>
    <row r="142" ht="21" customHeight="1">
      <c r="E142" s="185"/>
    </row>
    <row r="143" ht="21" customHeight="1">
      <c r="E143" s="185"/>
    </row>
    <row r="144" ht="21" customHeight="1">
      <c r="E144" s="185"/>
    </row>
    <row r="145" ht="21" customHeight="1">
      <c r="E145" s="185"/>
    </row>
    <row r="146" ht="21" customHeight="1">
      <c r="E146" s="185"/>
    </row>
    <row r="147" ht="21" customHeight="1">
      <c r="E147" s="185"/>
    </row>
    <row r="148" ht="21" customHeight="1">
      <c r="E148" s="185"/>
    </row>
    <row r="149" ht="21" customHeight="1">
      <c r="E149" s="185"/>
    </row>
    <row r="150" ht="21" customHeight="1">
      <c r="E150" s="185"/>
    </row>
    <row r="151" ht="21" customHeight="1">
      <c r="E151" s="185"/>
    </row>
    <row r="152" ht="21" customHeight="1">
      <c r="E152" s="185"/>
    </row>
    <row r="153" ht="21" customHeight="1">
      <c r="E153" s="185"/>
    </row>
    <row r="154" ht="21" customHeight="1">
      <c r="E154" s="185"/>
    </row>
    <row r="155" ht="21" customHeight="1">
      <c r="E155" s="185"/>
    </row>
    <row r="156" ht="21" customHeight="1">
      <c r="E156" s="185"/>
    </row>
    <row r="157" ht="21" customHeight="1">
      <c r="E157" s="185"/>
    </row>
    <row r="158" ht="21" customHeight="1">
      <c r="E158" s="185"/>
    </row>
    <row r="159" ht="21" customHeight="1">
      <c r="E159" s="185"/>
    </row>
    <row r="160" ht="21" customHeight="1">
      <c r="E160" s="185"/>
    </row>
    <row r="161" ht="21" customHeight="1">
      <c r="E161" s="185"/>
    </row>
    <row r="162" ht="21" customHeight="1">
      <c r="E162" s="185"/>
    </row>
    <row r="163" ht="21" customHeight="1">
      <c r="E163" s="185"/>
    </row>
    <row r="164" ht="21" customHeight="1">
      <c r="E164" s="185"/>
    </row>
    <row r="165" ht="21" customHeight="1">
      <c r="E165" s="185"/>
    </row>
    <row r="166" ht="21" customHeight="1">
      <c r="E166" s="185"/>
    </row>
    <row r="167" ht="21" customHeight="1">
      <c r="E167" s="185"/>
    </row>
  </sheetData>
  <sheetProtection/>
  <mergeCells count="12">
    <mergeCell ref="H52:I52"/>
    <mergeCell ref="H35:I35"/>
    <mergeCell ref="H47:I47"/>
    <mergeCell ref="H48:I48"/>
    <mergeCell ref="H49:I49"/>
    <mergeCell ref="H50:I50"/>
    <mergeCell ref="H51:I51"/>
    <mergeCell ref="B3:M3"/>
    <mergeCell ref="B4:M4"/>
    <mergeCell ref="H7:I7"/>
    <mergeCell ref="C46:D46"/>
    <mergeCell ref="H46:I46"/>
  </mergeCells>
  <printOptions/>
  <pageMargins left="0.75" right="0.75" top="1" bottom="1" header="0.5" footer="0.5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3" sqref="A3:C25"/>
    </sheetView>
  </sheetViews>
  <sheetFormatPr defaultColWidth="9.140625" defaultRowHeight="12.75"/>
  <cols>
    <col min="2" max="2" width="52.28125" style="0" customWidth="1"/>
    <col min="3" max="3" width="13.140625" style="0" bestFit="1" customWidth="1"/>
  </cols>
  <sheetData>
    <row r="3" ht="12.75">
      <c r="A3" t="s">
        <v>145</v>
      </c>
    </row>
    <row r="5" ht="12.75">
      <c r="C5" t="s">
        <v>146</v>
      </c>
    </row>
    <row r="6" spans="1:3" ht="15.75">
      <c r="A6">
        <v>1</v>
      </c>
      <c r="B6" s="115" t="s">
        <v>39</v>
      </c>
      <c r="C6" s="115"/>
    </row>
    <row r="7" spans="2:3" ht="15.75">
      <c r="B7" s="98" t="s">
        <v>113</v>
      </c>
      <c r="C7" s="119">
        <v>2000000</v>
      </c>
    </row>
    <row r="8" ht="12.75">
      <c r="C8" s="275"/>
    </row>
    <row r="9" spans="1:3" ht="15.75">
      <c r="A9">
        <v>2</v>
      </c>
      <c r="B9" s="98" t="s">
        <v>36</v>
      </c>
      <c r="C9" s="119">
        <v>1275651.46</v>
      </c>
    </row>
    <row r="10" spans="2:3" ht="15.75">
      <c r="B10" s="98" t="s">
        <v>37</v>
      </c>
      <c r="C10" s="98"/>
    </row>
    <row r="11" spans="2:3" ht="15.75">
      <c r="B11" s="98" t="s">
        <v>38</v>
      </c>
      <c r="C11" s="98"/>
    </row>
    <row r="12" spans="2:3" ht="15.75">
      <c r="B12" s="98"/>
      <c r="C12" s="98"/>
    </row>
    <row r="13" spans="1:3" ht="15.75">
      <c r="A13" t="s">
        <v>99</v>
      </c>
      <c r="B13" s="142" t="s">
        <v>72</v>
      </c>
      <c r="C13" s="189">
        <v>727468.55</v>
      </c>
    </row>
    <row r="14" spans="2:3" ht="15.75">
      <c r="B14" s="136"/>
      <c r="C14" s="144"/>
    </row>
    <row r="15" spans="2:3" ht="15.75">
      <c r="B15" s="136" t="s">
        <v>73</v>
      </c>
      <c r="C15" s="144"/>
    </row>
    <row r="16" spans="2:3" ht="15.75">
      <c r="B16" s="136" t="s">
        <v>74</v>
      </c>
      <c r="C16" s="144"/>
    </row>
    <row r="17" ht="12.75">
      <c r="C17" s="275"/>
    </row>
    <row r="18" ht="12.75">
      <c r="C18" s="275"/>
    </row>
    <row r="19" spans="1:3" ht="15.75">
      <c r="A19" t="s">
        <v>100</v>
      </c>
      <c r="B19" s="142" t="s">
        <v>140</v>
      </c>
      <c r="C19" s="186">
        <v>1093840</v>
      </c>
    </row>
    <row r="20" spans="2:3" ht="15.75">
      <c r="B20" s="136" t="s">
        <v>141</v>
      </c>
      <c r="C20" s="98"/>
    </row>
    <row r="21" spans="2:3" ht="15.75">
      <c r="B21" s="136" t="s">
        <v>142</v>
      </c>
      <c r="C21" s="98"/>
    </row>
    <row r="22" ht="12.75">
      <c r="C22" s="275"/>
    </row>
    <row r="23" spans="1:3" ht="15.75">
      <c r="A23" t="s">
        <v>101</v>
      </c>
      <c r="B23" s="142" t="s">
        <v>139</v>
      </c>
      <c r="C23" s="186">
        <v>1653462.3</v>
      </c>
    </row>
    <row r="24" spans="2:3" ht="15.75">
      <c r="B24" s="136" t="s">
        <v>132</v>
      </c>
      <c r="C24" s="98"/>
    </row>
    <row r="25" ht="12.75">
      <c r="C25" s="275">
        <f>C7+C9+C13+C19+C23</f>
        <v>6750422.31</v>
      </c>
    </row>
    <row r="26" ht="12.75">
      <c r="C26" s="275"/>
    </row>
    <row r="27" ht="12.75">
      <c r="C27" s="2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Kłomnice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inwestaleks</dc:creator>
  <cp:keywords/>
  <dc:description/>
  <cp:lastModifiedBy>inwestmarl</cp:lastModifiedBy>
  <cp:lastPrinted>2011-12-16T10:44:32Z</cp:lastPrinted>
  <dcterms:created xsi:type="dcterms:W3CDTF">2005-06-29T09:05:59Z</dcterms:created>
  <dcterms:modified xsi:type="dcterms:W3CDTF">2012-01-09T09:17:39Z</dcterms:modified>
  <cp:category/>
  <cp:version/>
  <cp:contentType/>
  <cp:contentStatus/>
</cp:coreProperties>
</file>